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15" windowWidth="22695" windowHeight="15780" activeTab="1"/>
  </bookViews>
  <sheets>
    <sheet name="Rekapitulácia stavby" sheetId="1" r:id="rId1"/>
    <sheet name="Objekt1 - Rozpocet" sheetId="2" r:id="rId2"/>
  </sheets>
  <definedNames>
    <definedName name="_xlnm._FilterDatabase" localSheetId="1" hidden="1">'Objekt1 - Rozpocet'!$C$131:$K$226</definedName>
    <definedName name="_xlnm.Print_Titles" localSheetId="1">'Objekt1 - Rozpocet'!$131:$131</definedName>
    <definedName name="_xlnm.Print_Titles" localSheetId="0">'Rekapitulácia stavby'!$92:$92</definedName>
    <definedName name="_xlnm.Print_Area" localSheetId="1">'Objekt1 - Rozpocet'!$C$4:$J$76,'Objekt1 - Rozpocet'!$C$119:$K$226</definedName>
    <definedName name="_xlnm.Print_Area" localSheetId="0">'Rekapitulácia stavby'!$D$4:$AO$76,'Rekapitulácia stavby'!$C$82:$AQ$99</definedName>
  </definedNames>
  <calcPr calcId="145621"/>
</workbook>
</file>

<file path=xl/calcChain.xml><?xml version="1.0" encoding="utf-8"?>
<calcChain xmlns="http://schemas.openxmlformats.org/spreadsheetml/2006/main">
  <c r="J224" i="2" l="1"/>
  <c r="J107" i="2" s="1"/>
  <c r="J193" i="2"/>
  <c r="J39" i="2"/>
  <c r="J38" i="2"/>
  <c r="AY95" i="1"/>
  <c r="J37" i="2"/>
  <c r="AX95" i="1"/>
  <c r="BI226" i="2"/>
  <c r="BH226" i="2"/>
  <c r="BG226" i="2"/>
  <c r="BE226" i="2"/>
  <c r="T226" i="2"/>
  <c r="T225" i="2"/>
  <c r="R226" i="2"/>
  <c r="R225" i="2"/>
  <c r="P226" i="2"/>
  <c r="P225" i="2"/>
  <c r="BK226" i="2"/>
  <c r="BK225" i="2"/>
  <c r="J225" i="2" s="1"/>
  <c r="J108" i="2" s="1"/>
  <c r="J226" i="2"/>
  <c r="BF226" i="2" s="1"/>
  <c r="BI223" i="2"/>
  <c r="BH223" i="2"/>
  <c r="BG223" i="2"/>
  <c r="BE223" i="2"/>
  <c r="T223" i="2"/>
  <c r="R223" i="2"/>
  <c r="P223" i="2"/>
  <c r="BK223" i="2"/>
  <c r="J223" i="2"/>
  <c r="BF223" i="2" s="1"/>
  <c r="BI222" i="2"/>
  <c r="BH222" i="2"/>
  <c r="BG222" i="2"/>
  <c r="BE222" i="2"/>
  <c r="T222" i="2"/>
  <c r="R222" i="2"/>
  <c r="P222" i="2"/>
  <c r="BK222" i="2"/>
  <c r="J222" i="2"/>
  <c r="BF222" i="2" s="1"/>
  <c r="BI221" i="2"/>
  <c r="BH221" i="2"/>
  <c r="BG221" i="2"/>
  <c r="BE221" i="2"/>
  <c r="T221" i="2"/>
  <c r="T220" i="2" s="1"/>
  <c r="R221" i="2"/>
  <c r="R220" i="2" s="1"/>
  <c r="P221" i="2"/>
  <c r="P220" i="2" s="1"/>
  <c r="BK221" i="2"/>
  <c r="BK220" i="2" s="1"/>
  <c r="J220" i="2" s="1"/>
  <c r="J106" i="2" s="1"/>
  <c r="J221" i="2"/>
  <c r="BF221" i="2"/>
  <c r="BI219" i="2"/>
  <c r="BH219" i="2"/>
  <c r="BG219" i="2"/>
  <c r="BE219" i="2"/>
  <c r="T219" i="2"/>
  <c r="R219" i="2"/>
  <c r="P219" i="2"/>
  <c r="BK219" i="2"/>
  <c r="J219" i="2"/>
  <c r="BF219" i="2" s="1"/>
  <c r="BI218" i="2"/>
  <c r="BH218" i="2"/>
  <c r="BG218" i="2"/>
  <c r="BE218" i="2"/>
  <c r="T218" i="2"/>
  <c r="R218" i="2"/>
  <c r="P218" i="2"/>
  <c r="BK218" i="2"/>
  <c r="J218" i="2"/>
  <c r="BF218" i="2" s="1"/>
  <c r="BI217" i="2"/>
  <c r="BH217" i="2"/>
  <c r="BG217" i="2"/>
  <c r="BE217" i="2"/>
  <c r="T217" i="2"/>
  <c r="R217" i="2"/>
  <c r="P217" i="2"/>
  <c r="BK217" i="2"/>
  <c r="J217" i="2"/>
  <c r="BF217" i="2" s="1"/>
  <c r="BI216" i="2"/>
  <c r="BH216" i="2"/>
  <c r="BG216" i="2"/>
  <c r="BE216" i="2"/>
  <c r="T216" i="2"/>
  <c r="R216" i="2"/>
  <c r="P216" i="2"/>
  <c r="BK216" i="2"/>
  <c r="J216" i="2"/>
  <c r="BF216" i="2" s="1"/>
  <c r="BI215" i="2"/>
  <c r="BH215" i="2"/>
  <c r="BG215" i="2"/>
  <c r="BE215" i="2"/>
  <c r="T215" i="2"/>
  <c r="R215" i="2"/>
  <c r="P215" i="2"/>
  <c r="BK215" i="2"/>
  <c r="J215" i="2"/>
  <c r="BF215" i="2" s="1"/>
  <c r="BI214" i="2"/>
  <c r="BH214" i="2"/>
  <c r="BG214" i="2"/>
  <c r="BE214" i="2"/>
  <c r="T214" i="2"/>
  <c r="R214" i="2"/>
  <c r="P214" i="2"/>
  <c r="BK214" i="2"/>
  <c r="J214" i="2"/>
  <c r="BF214" i="2" s="1"/>
  <c r="BI213" i="2"/>
  <c r="BH213" i="2"/>
  <c r="BG213" i="2"/>
  <c r="BE213" i="2"/>
  <c r="T213" i="2"/>
  <c r="R213" i="2"/>
  <c r="P213" i="2"/>
  <c r="BK213" i="2"/>
  <c r="J213" i="2"/>
  <c r="BF213" i="2" s="1"/>
  <c r="BI212" i="2"/>
  <c r="BH212" i="2"/>
  <c r="BG212" i="2"/>
  <c r="BE212" i="2"/>
  <c r="T212" i="2"/>
  <c r="R212" i="2"/>
  <c r="P212" i="2"/>
  <c r="BK212" i="2"/>
  <c r="J212" i="2"/>
  <c r="BF212" i="2" s="1"/>
  <c r="BI211" i="2"/>
  <c r="BH211" i="2"/>
  <c r="BG211" i="2"/>
  <c r="BE211" i="2"/>
  <c r="T211" i="2"/>
  <c r="R211" i="2"/>
  <c r="P211" i="2"/>
  <c r="BK211" i="2"/>
  <c r="J211" i="2"/>
  <c r="BF211" i="2" s="1"/>
  <c r="BI210" i="2"/>
  <c r="BH210" i="2"/>
  <c r="BG210" i="2"/>
  <c r="BE210" i="2"/>
  <c r="T210" i="2"/>
  <c r="R210" i="2"/>
  <c r="P210" i="2"/>
  <c r="BK210" i="2"/>
  <c r="J210" i="2"/>
  <c r="BF210" i="2" s="1"/>
  <c r="BI209" i="2"/>
  <c r="BH209" i="2"/>
  <c r="BG209" i="2"/>
  <c r="BE209" i="2"/>
  <c r="T209" i="2"/>
  <c r="R209" i="2"/>
  <c r="P209" i="2"/>
  <c r="BK209" i="2"/>
  <c r="J209" i="2"/>
  <c r="BF209" i="2" s="1"/>
  <c r="BI208" i="2"/>
  <c r="BH208" i="2"/>
  <c r="BG208" i="2"/>
  <c r="BE208" i="2"/>
  <c r="T208" i="2"/>
  <c r="R208" i="2"/>
  <c r="P208" i="2"/>
  <c r="BK208" i="2"/>
  <c r="J208" i="2"/>
  <c r="BF208" i="2" s="1"/>
  <c r="BI207" i="2"/>
  <c r="BH207" i="2"/>
  <c r="BG207" i="2"/>
  <c r="BE207" i="2"/>
  <c r="T207" i="2"/>
  <c r="R207" i="2"/>
  <c r="P207" i="2"/>
  <c r="BK207" i="2"/>
  <c r="J207" i="2"/>
  <c r="BF207" i="2" s="1"/>
  <c r="BI206" i="2"/>
  <c r="BH206" i="2"/>
  <c r="BG206" i="2"/>
  <c r="BE206" i="2"/>
  <c r="T206" i="2"/>
  <c r="R206" i="2"/>
  <c r="P206" i="2"/>
  <c r="BK206" i="2"/>
  <c r="J206" i="2"/>
  <c r="BF206" i="2" s="1"/>
  <c r="BI205" i="2"/>
  <c r="BH205" i="2"/>
  <c r="BG205" i="2"/>
  <c r="BE205" i="2"/>
  <c r="T205" i="2"/>
  <c r="R205" i="2"/>
  <c r="P205" i="2"/>
  <c r="BK205" i="2"/>
  <c r="J205" i="2"/>
  <c r="BF205" i="2" s="1"/>
  <c r="BI204" i="2"/>
  <c r="BH204" i="2"/>
  <c r="BG204" i="2"/>
  <c r="BE204" i="2"/>
  <c r="T204" i="2"/>
  <c r="R204" i="2"/>
  <c r="P204" i="2"/>
  <c r="BK204" i="2"/>
  <c r="J204" i="2"/>
  <c r="BF204" i="2" s="1"/>
  <c r="BI203" i="2"/>
  <c r="BH203" i="2"/>
  <c r="BG203" i="2"/>
  <c r="BE203" i="2"/>
  <c r="T203" i="2"/>
  <c r="T202" i="2" s="1"/>
  <c r="R203" i="2"/>
  <c r="R202" i="2" s="1"/>
  <c r="P203" i="2"/>
  <c r="P202" i="2" s="1"/>
  <c r="BK203" i="2"/>
  <c r="BK202" i="2" s="1"/>
  <c r="J203" i="2"/>
  <c r="BF203" i="2"/>
  <c r="BI201" i="2"/>
  <c r="BH201" i="2"/>
  <c r="BG201" i="2"/>
  <c r="BE201" i="2"/>
  <c r="T201" i="2"/>
  <c r="R201" i="2"/>
  <c r="P201" i="2"/>
  <c r="BK201" i="2"/>
  <c r="J201" i="2"/>
  <c r="BF201" i="2" s="1"/>
  <c r="BI200" i="2"/>
  <c r="BH200" i="2"/>
  <c r="BG200" i="2"/>
  <c r="BE200" i="2"/>
  <c r="T200" i="2"/>
  <c r="R200" i="2"/>
  <c r="P200" i="2"/>
  <c r="BK200" i="2"/>
  <c r="J200" i="2"/>
  <c r="BF200" i="2" s="1"/>
  <c r="BI199" i="2"/>
  <c r="BH199" i="2"/>
  <c r="BG199" i="2"/>
  <c r="BE199" i="2"/>
  <c r="T199" i="2"/>
  <c r="R199" i="2"/>
  <c r="P199" i="2"/>
  <c r="BK199" i="2"/>
  <c r="J199" i="2"/>
  <c r="BF199" i="2" s="1"/>
  <c r="BI198" i="2"/>
  <c r="BH198" i="2"/>
  <c r="BG198" i="2"/>
  <c r="BE198" i="2"/>
  <c r="T198" i="2"/>
  <c r="R198" i="2"/>
  <c r="P198" i="2"/>
  <c r="BK198" i="2"/>
  <c r="J198" i="2"/>
  <c r="BF198" i="2" s="1"/>
  <c r="BI197" i="2"/>
  <c r="BH197" i="2"/>
  <c r="BG197" i="2"/>
  <c r="BE197" i="2"/>
  <c r="T197" i="2"/>
  <c r="R197" i="2"/>
  <c r="P197" i="2"/>
  <c r="BK197" i="2"/>
  <c r="J197" i="2"/>
  <c r="BF197" i="2" s="1"/>
  <c r="BI196" i="2"/>
  <c r="BH196" i="2"/>
  <c r="BG196" i="2"/>
  <c r="BE196" i="2"/>
  <c r="T196" i="2"/>
  <c r="R196" i="2"/>
  <c r="P196" i="2"/>
  <c r="BK196" i="2"/>
  <c r="J196" i="2"/>
  <c r="BF196" i="2" s="1"/>
  <c r="BI195" i="2"/>
  <c r="BH195" i="2"/>
  <c r="BG195" i="2"/>
  <c r="BE195" i="2"/>
  <c r="T195" i="2"/>
  <c r="T194" i="2" s="1"/>
  <c r="T192" i="2" s="1"/>
  <c r="R195" i="2"/>
  <c r="R194" i="2"/>
  <c r="R192" i="2" s="1"/>
  <c r="P195" i="2"/>
  <c r="P194" i="2" s="1"/>
  <c r="BK195" i="2"/>
  <c r="BK194" i="2"/>
  <c r="J194" i="2" s="1"/>
  <c r="J104" i="2" s="1"/>
  <c r="J195" i="2"/>
  <c r="BF195" i="2" s="1"/>
  <c r="J103" i="2"/>
  <c r="BI191" i="2"/>
  <c r="BH191" i="2"/>
  <c r="BG191" i="2"/>
  <c r="BE191" i="2"/>
  <c r="T191" i="2"/>
  <c r="T190" i="2"/>
  <c r="R191" i="2"/>
  <c r="R190" i="2"/>
  <c r="P191" i="2"/>
  <c r="P190" i="2"/>
  <c r="BK191" i="2"/>
  <c r="BK190" i="2"/>
  <c r="J190" i="2" s="1"/>
  <c r="J101" i="2" s="1"/>
  <c r="J191" i="2"/>
  <c r="BF191" i="2" s="1"/>
  <c r="BI189" i="2"/>
  <c r="BH189" i="2"/>
  <c r="BG189" i="2"/>
  <c r="BE189" i="2"/>
  <c r="T189" i="2"/>
  <c r="R189" i="2"/>
  <c r="P189" i="2"/>
  <c r="BK189" i="2"/>
  <c r="J189" i="2"/>
  <c r="BF189" i="2"/>
  <c r="BI188" i="2"/>
  <c r="BH188" i="2"/>
  <c r="BG188" i="2"/>
  <c r="BE188" i="2"/>
  <c r="T188" i="2"/>
  <c r="R188" i="2"/>
  <c r="P188" i="2"/>
  <c r="BK188" i="2"/>
  <c r="J188" i="2"/>
  <c r="BF188" i="2"/>
  <c r="BI187" i="2"/>
  <c r="BH187" i="2"/>
  <c r="BG187" i="2"/>
  <c r="BE187" i="2"/>
  <c r="T187" i="2"/>
  <c r="R187" i="2"/>
  <c r="P187" i="2"/>
  <c r="BK187" i="2"/>
  <c r="J187" i="2"/>
  <c r="BF187" i="2"/>
  <c r="BI186" i="2"/>
  <c r="BH186" i="2"/>
  <c r="BG186" i="2"/>
  <c r="BE186" i="2"/>
  <c r="T186" i="2"/>
  <c r="R186" i="2"/>
  <c r="P186" i="2"/>
  <c r="BK186" i="2"/>
  <c r="J186" i="2"/>
  <c r="BF186" i="2"/>
  <c r="BI185" i="2"/>
  <c r="BH185" i="2"/>
  <c r="BG185" i="2"/>
  <c r="BE185" i="2"/>
  <c r="T185" i="2"/>
  <c r="R185" i="2"/>
  <c r="P185" i="2"/>
  <c r="BK185" i="2"/>
  <c r="J185" i="2"/>
  <c r="BF185" i="2"/>
  <c r="BI184" i="2"/>
  <c r="BH184" i="2"/>
  <c r="BG184" i="2"/>
  <c r="BE184" i="2"/>
  <c r="T184" i="2"/>
  <c r="R184" i="2"/>
  <c r="P184" i="2"/>
  <c r="BK184" i="2"/>
  <c r="J184" i="2"/>
  <c r="BF184" i="2"/>
  <c r="BI183" i="2"/>
  <c r="BH183" i="2"/>
  <c r="BG183" i="2"/>
  <c r="BE183" i="2"/>
  <c r="T183" i="2"/>
  <c r="R183" i="2"/>
  <c r="P183" i="2"/>
  <c r="BK183" i="2"/>
  <c r="J183" i="2"/>
  <c r="BF183" i="2"/>
  <c r="BI182" i="2"/>
  <c r="BH182" i="2"/>
  <c r="BG182" i="2"/>
  <c r="BE182" i="2"/>
  <c r="T182" i="2"/>
  <c r="R182" i="2"/>
  <c r="P182" i="2"/>
  <c r="BK182" i="2"/>
  <c r="J182" i="2"/>
  <c r="BF182" i="2"/>
  <c r="BI181" i="2"/>
  <c r="BH181" i="2"/>
  <c r="BG181" i="2"/>
  <c r="BE181" i="2"/>
  <c r="T181" i="2"/>
  <c r="R181" i="2"/>
  <c r="P181" i="2"/>
  <c r="BK181" i="2"/>
  <c r="J181" i="2"/>
  <c r="BF181" i="2"/>
  <c r="BI180" i="2"/>
  <c r="BH180" i="2"/>
  <c r="BG180" i="2"/>
  <c r="BE180" i="2"/>
  <c r="T180" i="2"/>
  <c r="R180" i="2"/>
  <c r="P180" i="2"/>
  <c r="BK180" i="2"/>
  <c r="J180" i="2"/>
  <c r="BF180" i="2"/>
  <c r="BI179" i="2"/>
  <c r="BH179" i="2"/>
  <c r="BG179" i="2"/>
  <c r="BE179" i="2"/>
  <c r="T179" i="2"/>
  <c r="R179" i="2"/>
  <c r="P179" i="2"/>
  <c r="BK179" i="2"/>
  <c r="J179" i="2"/>
  <c r="BF179" i="2"/>
  <c r="BI178" i="2"/>
  <c r="BH178" i="2"/>
  <c r="BG178" i="2"/>
  <c r="BE178" i="2"/>
  <c r="T178" i="2"/>
  <c r="R178" i="2"/>
  <c r="P178" i="2"/>
  <c r="BK178" i="2"/>
  <c r="J178" i="2"/>
  <c r="BF178" i="2"/>
  <c r="BI177" i="2"/>
  <c r="BH177" i="2"/>
  <c r="BG177" i="2"/>
  <c r="BE177" i="2"/>
  <c r="T177" i="2"/>
  <c r="R177" i="2"/>
  <c r="P177" i="2"/>
  <c r="BK177" i="2"/>
  <c r="J177" i="2"/>
  <c r="BF177" i="2"/>
  <c r="BI176" i="2"/>
  <c r="BH176" i="2"/>
  <c r="BG176" i="2"/>
  <c r="BE176" i="2"/>
  <c r="T176" i="2"/>
  <c r="R176" i="2"/>
  <c r="P176" i="2"/>
  <c r="BK176" i="2"/>
  <c r="J176" i="2"/>
  <c r="BF176" i="2"/>
  <c r="BI175" i="2"/>
  <c r="BH175" i="2"/>
  <c r="BG175" i="2"/>
  <c r="BE175" i="2"/>
  <c r="T175" i="2"/>
  <c r="R175" i="2"/>
  <c r="P175" i="2"/>
  <c r="BK175" i="2"/>
  <c r="J175" i="2"/>
  <c r="BF175" i="2"/>
  <c r="BI174" i="2"/>
  <c r="BH174" i="2"/>
  <c r="BG174" i="2"/>
  <c r="BE174" i="2"/>
  <c r="T174" i="2"/>
  <c r="R174" i="2"/>
  <c r="P174" i="2"/>
  <c r="BK174" i="2"/>
  <c r="J174" i="2"/>
  <c r="BF174" i="2"/>
  <c r="BI173" i="2"/>
  <c r="BH173" i="2"/>
  <c r="BG173" i="2"/>
  <c r="BE173" i="2"/>
  <c r="T173" i="2"/>
  <c r="R173" i="2"/>
  <c r="P173" i="2"/>
  <c r="BK173" i="2"/>
  <c r="J173" i="2"/>
  <c r="BF173" i="2"/>
  <c r="BI172" i="2"/>
  <c r="BH172" i="2"/>
  <c r="BG172" i="2"/>
  <c r="BE172" i="2"/>
  <c r="T172" i="2"/>
  <c r="R172" i="2"/>
  <c r="P172" i="2"/>
  <c r="BK172" i="2"/>
  <c r="J172" i="2"/>
  <c r="BF172" i="2"/>
  <c r="BI171" i="2"/>
  <c r="BH171" i="2"/>
  <c r="BG171" i="2"/>
  <c r="BE171" i="2"/>
  <c r="T171" i="2"/>
  <c r="R171" i="2"/>
  <c r="P171" i="2"/>
  <c r="BK171" i="2"/>
  <c r="J171" i="2"/>
  <c r="BF171" i="2"/>
  <c r="BI170" i="2"/>
  <c r="BH170" i="2"/>
  <c r="BG170" i="2"/>
  <c r="BE170" i="2"/>
  <c r="T170" i="2"/>
  <c r="R170" i="2"/>
  <c r="P170" i="2"/>
  <c r="BK170" i="2"/>
  <c r="J170" i="2"/>
  <c r="BF170" i="2"/>
  <c r="BI169" i="2"/>
  <c r="BH169" i="2"/>
  <c r="BG169" i="2"/>
  <c r="BE169" i="2"/>
  <c r="T169" i="2"/>
  <c r="R169" i="2"/>
  <c r="P169" i="2"/>
  <c r="BK169" i="2"/>
  <c r="J169" i="2"/>
  <c r="BF169" i="2"/>
  <c r="BI168" i="2"/>
  <c r="BH168" i="2"/>
  <c r="BG168" i="2"/>
  <c r="BE168" i="2"/>
  <c r="T168" i="2"/>
  <c r="R168" i="2"/>
  <c r="P168" i="2"/>
  <c r="BK168" i="2"/>
  <c r="J168" i="2"/>
  <c r="BF168" i="2"/>
  <c r="BI167" i="2"/>
  <c r="BH167" i="2"/>
  <c r="BG167" i="2"/>
  <c r="BE167" i="2"/>
  <c r="T167" i="2"/>
  <c r="R167" i="2"/>
  <c r="P167" i="2"/>
  <c r="BK167" i="2"/>
  <c r="J167" i="2"/>
  <c r="BF167" i="2"/>
  <c r="BI166" i="2"/>
  <c r="BH166" i="2"/>
  <c r="BG166" i="2"/>
  <c r="BE166" i="2"/>
  <c r="T166" i="2"/>
  <c r="R166" i="2"/>
  <c r="P166" i="2"/>
  <c r="BK166" i="2"/>
  <c r="J166" i="2"/>
  <c r="BF166" i="2"/>
  <c r="BI165" i="2"/>
  <c r="BH165" i="2"/>
  <c r="BG165" i="2"/>
  <c r="BE165" i="2"/>
  <c r="T165" i="2"/>
  <c r="R165" i="2"/>
  <c r="P165" i="2"/>
  <c r="BK165" i="2"/>
  <c r="J165" i="2"/>
  <c r="BF165" i="2"/>
  <c r="BI164" i="2"/>
  <c r="BH164" i="2"/>
  <c r="BG164" i="2"/>
  <c r="BE164" i="2"/>
  <c r="T164" i="2"/>
  <c r="R164" i="2"/>
  <c r="P164" i="2"/>
  <c r="BK164" i="2"/>
  <c r="J164" i="2"/>
  <c r="BF164" i="2"/>
  <c r="BI163" i="2"/>
  <c r="BH163" i="2"/>
  <c r="BG163" i="2"/>
  <c r="BE163" i="2"/>
  <c r="T163" i="2"/>
  <c r="R163" i="2"/>
  <c r="P163" i="2"/>
  <c r="BK163" i="2"/>
  <c r="J163" i="2"/>
  <c r="BF163" i="2"/>
  <c r="BI162" i="2"/>
  <c r="BH162" i="2"/>
  <c r="BG162" i="2"/>
  <c r="BE162" i="2"/>
  <c r="T162" i="2"/>
  <c r="R162" i="2"/>
  <c r="P162" i="2"/>
  <c r="BK162" i="2"/>
  <c r="J162" i="2"/>
  <c r="BF162" i="2"/>
  <c r="BI161" i="2"/>
  <c r="BH161" i="2"/>
  <c r="BG161" i="2"/>
  <c r="BE161" i="2"/>
  <c r="T161" i="2"/>
  <c r="R161" i="2"/>
  <c r="P161" i="2"/>
  <c r="BK161" i="2"/>
  <c r="J161" i="2"/>
  <c r="BF161" i="2"/>
  <c r="BI160" i="2"/>
  <c r="BH160" i="2"/>
  <c r="BG160" i="2"/>
  <c r="BE160" i="2"/>
  <c r="T160" i="2"/>
  <c r="R160" i="2"/>
  <c r="P160" i="2"/>
  <c r="BK160" i="2"/>
  <c r="J160" i="2"/>
  <c r="BF160" i="2"/>
  <c r="BI159" i="2"/>
  <c r="BH159" i="2"/>
  <c r="BG159" i="2"/>
  <c r="BE159" i="2"/>
  <c r="T159" i="2"/>
  <c r="R159" i="2"/>
  <c r="P159" i="2"/>
  <c r="BK159" i="2"/>
  <c r="J159" i="2"/>
  <c r="BF159" i="2"/>
  <c r="BI158" i="2"/>
  <c r="BH158" i="2"/>
  <c r="BG158" i="2"/>
  <c r="BE158" i="2"/>
  <c r="T158" i="2"/>
  <c r="R158" i="2"/>
  <c r="P158" i="2"/>
  <c r="BK158" i="2"/>
  <c r="J158" i="2"/>
  <c r="BF158" i="2"/>
  <c r="BI157" i="2"/>
  <c r="BH157" i="2"/>
  <c r="BG157" i="2"/>
  <c r="BE157" i="2"/>
  <c r="T157" i="2"/>
  <c r="R157" i="2"/>
  <c r="P157" i="2"/>
  <c r="BK157" i="2"/>
  <c r="J157" i="2"/>
  <c r="BF157" i="2"/>
  <c r="BI156" i="2"/>
  <c r="BH156" i="2"/>
  <c r="BG156" i="2"/>
  <c r="BE156" i="2"/>
  <c r="T156" i="2"/>
  <c r="R156" i="2"/>
  <c r="P156" i="2"/>
  <c r="BK156" i="2"/>
  <c r="J156" i="2"/>
  <c r="BF156" i="2"/>
  <c r="BI155" i="2"/>
  <c r="BH155" i="2"/>
  <c r="BG155" i="2"/>
  <c r="BE155" i="2"/>
  <c r="T155" i="2"/>
  <c r="R155" i="2"/>
  <c r="P155" i="2"/>
  <c r="BK155" i="2"/>
  <c r="J155" i="2"/>
  <c r="BF155" i="2"/>
  <c r="BI154" i="2"/>
  <c r="BH154" i="2"/>
  <c r="BG154" i="2"/>
  <c r="BE154" i="2"/>
  <c r="T154" i="2"/>
  <c r="R154" i="2"/>
  <c r="P154" i="2"/>
  <c r="BK154" i="2"/>
  <c r="J154" i="2"/>
  <c r="BF154" i="2"/>
  <c r="BI153" i="2"/>
  <c r="BH153" i="2"/>
  <c r="BG153" i="2"/>
  <c r="BE153" i="2"/>
  <c r="T153" i="2"/>
  <c r="R153" i="2"/>
  <c r="P153" i="2"/>
  <c r="BK153" i="2"/>
  <c r="J153" i="2"/>
  <c r="BF153" i="2"/>
  <c r="BI152" i="2"/>
  <c r="BH152" i="2"/>
  <c r="BG152" i="2"/>
  <c r="BE152" i="2"/>
  <c r="T152" i="2"/>
  <c r="T151" i="2"/>
  <c r="R152" i="2"/>
  <c r="R151" i="2"/>
  <c r="P152" i="2"/>
  <c r="P151" i="2"/>
  <c r="BK152" i="2"/>
  <c r="BK151" i="2"/>
  <c r="J151" i="2" s="1"/>
  <c r="J100" i="2" s="1"/>
  <c r="J152" i="2"/>
  <c r="BF152" i="2" s="1"/>
  <c r="BI150" i="2"/>
  <c r="BH150" i="2"/>
  <c r="BG150" i="2"/>
  <c r="BE150" i="2"/>
  <c r="T150" i="2"/>
  <c r="R150" i="2"/>
  <c r="P150" i="2"/>
  <c r="BK150" i="2"/>
  <c r="J150" i="2"/>
  <c r="BF150" i="2"/>
  <c r="BI149" i="2"/>
  <c r="BH149" i="2"/>
  <c r="BG149" i="2"/>
  <c r="BE149" i="2"/>
  <c r="T149" i="2"/>
  <c r="R149" i="2"/>
  <c r="P149" i="2"/>
  <c r="BK149" i="2"/>
  <c r="J149" i="2"/>
  <c r="BF149" i="2"/>
  <c r="BI148" i="2"/>
  <c r="BH148" i="2"/>
  <c r="BG148" i="2"/>
  <c r="BE148" i="2"/>
  <c r="T148" i="2"/>
  <c r="R148" i="2"/>
  <c r="P148" i="2"/>
  <c r="BK148" i="2"/>
  <c r="J148" i="2"/>
  <c r="BF148" i="2"/>
  <c r="BI147" i="2"/>
  <c r="BH147" i="2"/>
  <c r="BG147" i="2"/>
  <c r="BE147" i="2"/>
  <c r="T147" i="2"/>
  <c r="R147" i="2"/>
  <c r="P147" i="2"/>
  <c r="BK147" i="2"/>
  <c r="J147" i="2"/>
  <c r="BF147" i="2"/>
  <c r="BI146" i="2"/>
  <c r="BH146" i="2"/>
  <c r="BG146" i="2"/>
  <c r="BE146" i="2"/>
  <c r="T146" i="2"/>
  <c r="R146" i="2"/>
  <c r="P146" i="2"/>
  <c r="BK146" i="2"/>
  <c r="J146" i="2"/>
  <c r="BF146" i="2"/>
  <c r="BI145" i="2"/>
  <c r="BH145" i="2"/>
  <c r="BG145" i="2"/>
  <c r="BE145" i="2"/>
  <c r="T145" i="2"/>
  <c r="R145" i="2"/>
  <c r="P145" i="2"/>
  <c r="BK145" i="2"/>
  <c r="J145" i="2"/>
  <c r="BF145" i="2"/>
  <c r="BI144" i="2"/>
  <c r="BH144" i="2"/>
  <c r="BG144" i="2"/>
  <c r="BE144" i="2"/>
  <c r="T144" i="2"/>
  <c r="R144" i="2"/>
  <c r="P144" i="2"/>
  <c r="BK144" i="2"/>
  <c r="J144" i="2"/>
  <c r="BF144" i="2"/>
  <c r="BI143" i="2"/>
  <c r="BH143" i="2"/>
  <c r="BG143" i="2"/>
  <c r="BE143" i="2"/>
  <c r="T143" i="2"/>
  <c r="R143" i="2"/>
  <c r="P143" i="2"/>
  <c r="BK143" i="2"/>
  <c r="J143" i="2"/>
  <c r="BF143" i="2"/>
  <c r="BI142" i="2"/>
  <c r="BH142" i="2"/>
  <c r="BG142" i="2"/>
  <c r="BE142" i="2"/>
  <c r="T142" i="2"/>
  <c r="R142" i="2"/>
  <c r="P142" i="2"/>
  <c r="BK142" i="2"/>
  <c r="J142" i="2"/>
  <c r="BF142" i="2"/>
  <c r="BI141" i="2"/>
  <c r="BH141" i="2"/>
  <c r="BG141" i="2"/>
  <c r="BE141" i="2"/>
  <c r="T141" i="2"/>
  <c r="R141" i="2"/>
  <c r="P141" i="2"/>
  <c r="BK141" i="2"/>
  <c r="J141" i="2"/>
  <c r="BF141" i="2"/>
  <c r="BI140" i="2"/>
  <c r="BH140" i="2"/>
  <c r="BG140" i="2"/>
  <c r="BE140" i="2"/>
  <c r="T140" i="2"/>
  <c r="R140" i="2"/>
  <c r="P140" i="2"/>
  <c r="BK140" i="2"/>
  <c r="J140" i="2"/>
  <c r="BF140" i="2"/>
  <c r="BI139" i="2"/>
  <c r="BH139" i="2"/>
  <c r="BG139" i="2"/>
  <c r="BE139" i="2"/>
  <c r="T139" i="2"/>
  <c r="R139" i="2"/>
  <c r="P139" i="2"/>
  <c r="BK139" i="2"/>
  <c r="J139" i="2"/>
  <c r="BF139" i="2"/>
  <c r="BI138" i="2"/>
  <c r="BH138" i="2"/>
  <c r="BG138" i="2"/>
  <c r="BE138" i="2"/>
  <c r="T138" i="2"/>
  <c r="R138" i="2"/>
  <c r="P138" i="2"/>
  <c r="BK138" i="2"/>
  <c r="J138" i="2"/>
  <c r="BF138" i="2"/>
  <c r="BI137" i="2"/>
  <c r="BH137" i="2"/>
  <c r="BG137" i="2"/>
  <c r="BE137" i="2"/>
  <c r="T137" i="2"/>
  <c r="T136" i="2"/>
  <c r="R137" i="2"/>
  <c r="R136" i="2"/>
  <c r="P137" i="2"/>
  <c r="P136" i="2"/>
  <c r="BK137" i="2"/>
  <c r="BK136" i="2"/>
  <c r="J136" i="2" s="1"/>
  <c r="J99" i="2" s="1"/>
  <c r="J137" i="2"/>
  <c r="BF137" i="2" s="1"/>
  <c r="BI135" i="2"/>
  <c r="F39" i="2"/>
  <c r="BD95" i="1" s="1"/>
  <c r="BD94" i="1" s="1"/>
  <c r="W36" i="1" s="1"/>
  <c r="BH135" i="2"/>
  <c r="F38" i="2" s="1"/>
  <c r="BC95" i="1" s="1"/>
  <c r="BC94" i="1" s="1"/>
  <c r="BG135" i="2"/>
  <c r="F37" i="2"/>
  <c r="BB95" i="1" s="1"/>
  <c r="BB94" i="1" s="1"/>
  <c r="BE135" i="2"/>
  <c r="J35" i="2" s="1"/>
  <c r="AV95" i="1" s="1"/>
  <c r="T135" i="2"/>
  <c r="T134" i="2"/>
  <c r="T133" i="2" s="1"/>
  <c r="T132" i="2" s="1"/>
  <c r="R135" i="2"/>
  <c r="R134" i="2"/>
  <c r="R133" i="2" s="1"/>
  <c r="R132" i="2" s="1"/>
  <c r="P135" i="2"/>
  <c r="P134" i="2"/>
  <c r="P133" i="2" s="1"/>
  <c r="BK135" i="2"/>
  <c r="BK134" i="2" s="1"/>
  <c r="J135" i="2"/>
  <c r="BF135" i="2" s="1"/>
  <c r="J129" i="2"/>
  <c r="F129" i="2"/>
  <c r="J128" i="2"/>
  <c r="F128" i="2"/>
  <c r="F126" i="2"/>
  <c r="E124" i="2"/>
  <c r="J31" i="2"/>
  <c r="J92" i="2"/>
  <c r="F92" i="2"/>
  <c r="J91" i="2"/>
  <c r="F91" i="2"/>
  <c r="F89" i="2"/>
  <c r="E87" i="2"/>
  <c r="J12" i="2"/>
  <c r="J126" i="2" s="1"/>
  <c r="J89" i="2"/>
  <c r="E7" i="2"/>
  <c r="E85" i="2" s="1"/>
  <c r="E122" i="2"/>
  <c r="AK27" i="1"/>
  <c r="AS94" i="1"/>
  <c r="L90" i="1"/>
  <c r="AM90" i="1"/>
  <c r="AM89" i="1"/>
  <c r="L89" i="1"/>
  <c r="AM87" i="1"/>
  <c r="L87" i="1"/>
  <c r="L85" i="1"/>
  <c r="L84" i="1"/>
  <c r="F36" i="2" l="1"/>
  <c r="BA95" i="1" s="1"/>
  <c r="BA94" i="1" s="1"/>
  <c r="J36" i="2"/>
  <c r="AW95" i="1" s="1"/>
  <c r="AT95" i="1" s="1"/>
  <c r="BK133" i="2"/>
  <c r="J134" i="2"/>
  <c r="J98" i="2" s="1"/>
  <c r="AX94" i="1"/>
  <c r="W34" i="1"/>
  <c r="P192" i="2"/>
  <c r="J202" i="2"/>
  <c r="J105" i="2" s="1"/>
  <c r="BK192" i="2"/>
  <c r="J192" i="2" s="1"/>
  <c r="J102" i="2" s="1"/>
  <c r="P132" i="2"/>
  <c r="AU95" i="1" s="1"/>
  <c r="AU94" i="1" s="1"/>
  <c r="AY94" i="1"/>
  <c r="W35" i="1"/>
  <c r="F35" i="2"/>
  <c r="AZ95" i="1" s="1"/>
  <c r="AZ94" i="1" s="1"/>
  <c r="J133" i="2" l="1"/>
  <c r="J97" i="2" s="1"/>
  <c r="BK132" i="2"/>
  <c r="J132" i="2" s="1"/>
  <c r="J96" i="2" s="1"/>
  <c r="AV94" i="1"/>
  <c r="W32" i="1"/>
  <c r="W33" i="1"/>
  <c r="AW94" i="1"/>
  <c r="AK33" i="1" s="1"/>
  <c r="AK32" i="1" l="1"/>
  <c r="AT94" i="1"/>
  <c r="J30" i="2"/>
  <c r="J32" i="2" s="1"/>
  <c r="J113" i="2"/>
  <c r="J41" i="2" l="1"/>
  <c r="AG95" i="1"/>
  <c r="AG94" i="1" l="1"/>
  <c r="AN95" i="1"/>
  <c r="AG99" i="1" l="1"/>
  <c r="AK26" i="1"/>
  <c r="AK29" i="1" s="1"/>
  <c r="AK38" i="1" s="1"/>
  <c r="AN94" i="1"/>
  <c r="AN99" i="1" s="1"/>
</calcChain>
</file>

<file path=xl/sharedStrings.xml><?xml version="1.0" encoding="utf-8"?>
<sst xmlns="http://schemas.openxmlformats.org/spreadsheetml/2006/main" count="1506" uniqueCount="474">
  <si>
    <t>Export Komplet</t>
  </si>
  <si>
    <t/>
  </si>
  <si>
    <t>2.0</t>
  </si>
  <si>
    <t>False</t>
  </si>
  <si>
    <t>{40b961c6-fce9-441a-831b-8c8118b90fcd}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</si>
  <si>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</si>
  <si>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</si>
  <si>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</si>
  <si>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</si>
  <si>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</si>
  <si>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</si>
  <si>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</si>
  <si>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Halic_telocvicna</t>
  </si>
  <si>
    <t>Stavba:</t>
  </si>
  <si>
    <t>HALIC_Priloha_2_telocvicna_Zadanie_VV</t>
  </si>
  <si>
    <t>JKSO:</t>
  </si>
  <si>
    <t>KS:</t>
  </si>
  <si>
    <t>Miesto:</t>
  </si>
  <si>
    <t xml:space="preserve"> Halič</t>
  </si>
  <si>
    <t>Dátum:</t>
  </si>
  <si>
    <t>23. 7. 2021</t>
  </si>
  <si>
    <t>Objednávateľ:</t>
  </si>
  <si>
    <t>IČO:</t>
  </si>
  <si>
    <t xml:space="preserve"> Obec Halič</t>
  </si>
  <si>
    <t>IČ DPH:</t>
  </si>
  <si>
    <t>Zhotoviteľ:</t>
  </si>
  <si>
    <t>CONSTRUCT, s.r.o.</t>
  </si>
  <si>
    <t>Projektant:</t>
  </si>
  <si>
    <t xml:space="preserve"> 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</si>
  <si>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</si>
  <si>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</si>
  <si>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</si>
  <si>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</si>
  <si>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</si>
  <si>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</si>
  <si>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</si>
  <si>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</si>
  <si>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</si>
  <si>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</si>
  <si>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</si>
  <si>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</si>
  <si>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</si>
  <si>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</si>
  <si>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</si>
  <si>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</si>
  <si>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</si>
  <si>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</si>
  <si>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</si>
  <si>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</si>
  <si>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</si>
  <si>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</si>
  <si>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</si>
  <si>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</si>
  <si>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</si>
  <si>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</si>
  <si>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</si>
  <si>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</si>
  <si>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</si>
  <si>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</si>
  <si>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</si>
  <si>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</si>
  <si>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</si>
  <si>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</si>
  <si>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</si>
  <si>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</si>
  <si>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</si>
  <si>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</si>
  <si>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</si>
  <si>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</si>
  <si>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</si>
  <si>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</si>
  <si>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</si>
  <si>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</si>
  <si>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</si>
  <si>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</si>
  <si>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</si>
  <si>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</si>
  <si>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</si>
  <si>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/</t>
  </si>
  <si>
    <t>Objekt1</t>
  </si>
  <si>
    <t>Rozpocet</t>
  </si>
  <si>
    <t>STA</t>
  </si>
  <si>
    <t>1</t>
  </si>
  <si>
    <t>{b74c235b-15d6-4ade-988e-6afb98963752}</t>
  </si>
  <si>
    <t>2) Ostatné náklady zo súhrnného listu</t>
  </si>
  <si>
    <t>Percent. zadanie_x000D_
[% nákladov rozpočtu]</t>
  </si>
  <si>
    <t>Zaradenie nákladov</t>
  </si>
  <si>
    <t>Celkové náklady za stavbu 1) + 2)</t>
  </si>
  <si>
    <t>KRYCÍ LIST ROZPOČTU</t>
  </si>
  <si>
    <t>Objekt:</t>
  </si>
  <si>
    <t>Objekt1 - Rozpocet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</si>
  <si>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</si>
  <si>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</si>
  <si>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</si>
  <si>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</si>
  <si>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</si>
  <si>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</si>
  <si>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</si>
  <si>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</si>
  <si>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3 - Zvislé a kompletné konštrukcie</t>
  </si>
  <si>
    <t xml:space="preserve">    6 - Úpravy povrchov, podlahy, výplne</t>
  </si>
  <si>
    <t xml:space="preserve">    9 - Ostatné konštrukcie a práce-búranie</t>
  </si>
  <si>
    <t xml:space="preserve">    99 - Presun hmôt HSV</t>
  </si>
  <si>
    <t>PSV - Práce a dodávky PSV</t>
  </si>
  <si>
    <t xml:space="preserve">    76 - Konštrukcie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</si>
  <si>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</si>
  <si>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</si>
  <si>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</si>
  <si>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78 - Dokončovacie práce</t>
  </si>
  <si>
    <t xml:space="preserve">    784 - Maľby</t>
  </si>
  <si>
    <t>2) Ostatné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</si>
  <si>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</si>
  <si>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</si>
  <si>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</si>
  <si>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</si>
  <si>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</si>
  <si>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</si>
  <si>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</si>
  <si>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</si>
  <si>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</si>
  <si>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</si>
  <si>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</si>
  <si>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</si>
  <si>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</si>
  <si>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</si>
  <si>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</si>
  <si>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</si>
  <si>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</si>
  <si>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</si>
  <si>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311275701</t>
  </si>
  <si>
    <t>Murivo nosné (m3) z tvárnic PORFIX hr. 250 mm P4-600 HL, na MVC a lepidlo PORFIX (250x250x500), domurovanie parapetov a obvodového plášťa</t>
  </si>
  <si>
    <t>m3</t>
  </si>
  <si>
    <t>4</t>
  </si>
  <si>
    <t>2</t>
  </si>
  <si>
    <t>-100394564</t>
  </si>
  <si>
    <t>6</t>
  </si>
  <si>
    <t>Úpravy povrchov, podlahy, výplne</t>
  </si>
  <si>
    <t>620991121</t>
  </si>
  <si>
    <t>Zakrývanie výplní vonkajších otvorov s rámami a zárubňami, zhotovené z lešenia akýmkoľvek spôsobom</t>
  </si>
  <si>
    <t>m2</t>
  </si>
  <si>
    <t>-1306126343</t>
  </si>
  <si>
    <t>M</t>
  </si>
  <si>
    <t>2834105000</t>
  </si>
  <si>
    <t>Fólia zákrývacia LDPE, 0,007 mm, 4 x 5 m</t>
  </si>
  <si>
    <t>8</t>
  </si>
  <si>
    <t>-815270898</t>
  </si>
  <si>
    <t>247710009000R</t>
  </si>
  <si>
    <t>Páska samolepiaca PVC na zakrývanie okien</t>
  </si>
  <si>
    <t>ks</t>
  </si>
  <si>
    <t>1137619180</t>
  </si>
  <si>
    <t>5</t>
  </si>
  <si>
    <t>610991112</t>
  </si>
  <si>
    <t>Odstránenie zakrývacej fólie z otvorov</t>
  </si>
  <si>
    <t>-560775895</t>
  </si>
  <si>
    <t>622421131</t>
  </si>
  <si>
    <t>Vyspravenie vnútorného ostenia a nadpražia otvorov vnútornou vápennocementovou omietkou, po výmene otvor. konštrukcií</t>
  </si>
  <si>
    <t>394538209</t>
  </si>
  <si>
    <t>7</t>
  </si>
  <si>
    <t>622422311</t>
  </si>
  <si>
    <t>Oprava vonkajších omietok vápenných a vápenocem. stupeň členitosti Ia II -30% hladkých</t>
  </si>
  <si>
    <t>-1791315532</t>
  </si>
  <si>
    <t>622460114.S</t>
  </si>
  <si>
    <t>Príprava vonkajšieho podkladu stien na hladké nenasiakavé podklady adhéznym mostíkom</t>
  </si>
  <si>
    <t>1504047851</t>
  </si>
  <si>
    <t>9</t>
  </si>
  <si>
    <t>622462744</t>
  </si>
  <si>
    <t>Vonkajšia sanačná stierka stien BAUMIT NHL  ručné nanášanie, hr. 3 mm</t>
  </si>
  <si>
    <t>131073477</t>
  </si>
  <si>
    <t>10</t>
  </si>
  <si>
    <t>622466119</t>
  </si>
  <si>
    <t>Príprava vonkajšieho podkladu stien BAUMIT, Univerzálny základ vystužený vláknami (Baumit FillPrimer)</t>
  </si>
  <si>
    <t>2004718833</t>
  </si>
  <si>
    <t>11</t>
  </si>
  <si>
    <t>622481119.S</t>
  </si>
  <si>
    <t>Potiahnutie vonkajších stien sklotextílnou mriežkou s celoplošným prilepením</t>
  </si>
  <si>
    <t>-388039136</t>
  </si>
  <si>
    <t>12</t>
  </si>
  <si>
    <t>625250208.S</t>
  </si>
  <si>
    <t>Kontaktný zatepľovací systém z bieleho EPS hr. 100 mm, skrutkovacie kotvy, omietka silikónová, hr.2mm</t>
  </si>
  <si>
    <t>-2043157389</t>
  </si>
  <si>
    <t>13</t>
  </si>
  <si>
    <t>625251382</t>
  </si>
  <si>
    <t>Kontaktný zatepľovací systém hr. 50 mm BAUMIT STAR - riešenie pre sokel (XPS), skrutkovacie kotvy,  omietka silikónová, hr.2mm</t>
  </si>
  <si>
    <t>1690064409</t>
  </si>
  <si>
    <t>14</t>
  </si>
  <si>
    <t>625250201.S</t>
  </si>
  <si>
    <t>Kontaktný zatepľovací systém z bieleho EPS hr. 30 mm, skrutkovacie kotvy, ostenia, nadpražia, parapety,  omietka silikónová, hr.2mm</t>
  </si>
  <si>
    <t>-195598929</t>
  </si>
  <si>
    <t>15</t>
  </si>
  <si>
    <t>625250511</t>
  </si>
  <si>
    <t>Systém PCI Pecitherm MultiPlus - hydroizolačná stierka PCI Seccoral 1K. na sokel</t>
  </si>
  <si>
    <t>1548101015</t>
  </si>
  <si>
    <t>Ostatné konštrukcie a práce-búranie</t>
  </si>
  <si>
    <t>16</t>
  </si>
  <si>
    <t>953945107</t>
  </si>
  <si>
    <t>BAUMIT Soklový profil SL 10 (hliníkový)</t>
  </si>
  <si>
    <t>m</t>
  </si>
  <si>
    <t>-773638021</t>
  </si>
  <si>
    <t>17</t>
  </si>
  <si>
    <t>553610002600</t>
  </si>
  <si>
    <t>Profil soklový hliníkový SL 10 pre 100 mm fasádne izolačné dosky, dĺ. 2500 mm, BAUMIT</t>
  </si>
  <si>
    <t>-1988914823</t>
  </si>
  <si>
    <t>18</t>
  </si>
  <si>
    <t>953995161</t>
  </si>
  <si>
    <t>BAUMIT Nasadzovacia lišta na soklový profil (plastová)</t>
  </si>
  <si>
    <t>1597971064</t>
  </si>
  <si>
    <t>19</t>
  </si>
  <si>
    <t>283410002700</t>
  </si>
  <si>
    <t>Lišta nasadzovacia, plastový profil na soklový profil dĺ. 2500 mm, s odkvapovým nosom a integrovanou sklotextilnou mriežkou,</t>
  </si>
  <si>
    <t>-1091667153</t>
  </si>
  <si>
    <t>953995416.S</t>
  </si>
  <si>
    <t>Parapetný profil samolepiaci</t>
  </si>
  <si>
    <t>-1315930041</t>
  </si>
  <si>
    <t>21</t>
  </si>
  <si>
    <t>283410012000</t>
  </si>
  <si>
    <t>Profil parapetný LX-LPE, samolepiaci, s tesniacou páskou, dĺ. 2000 mm, JUB</t>
  </si>
  <si>
    <t>-1925128843</t>
  </si>
  <si>
    <t>22</t>
  </si>
  <si>
    <t>953995113</t>
  </si>
  <si>
    <t>BAUMIT Rohová lišta z PVC</t>
  </si>
  <si>
    <t>1383697575</t>
  </si>
  <si>
    <t>23</t>
  </si>
  <si>
    <t>283410002900</t>
  </si>
  <si>
    <t>Lišta rohová PVC opatrená mriežkou 100 x 150 mm, dĺ. 2500 mm, BAUMIT</t>
  </si>
  <si>
    <t>422779095</t>
  </si>
  <si>
    <t>24</t>
  </si>
  <si>
    <t>953995411.S</t>
  </si>
  <si>
    <t>Rohový profil so skrytou okapničkou</t>
  </si>
  <si>
    <t>424815156</t>
  </si>
  <si>
    <t>25</t>
  </si>
  <si>
    <t>283410012400.S</t>
  </si>
  <si>
    <t>Profil rohový z PVC pre vytvorenie odskoku soklu bez tepelných mostov s odkvapovým nosom a integrovanou mriežkou</t>
  </si>
  <si>
    <t>-789415710</t>
  </si>
  <si>
    <t>26</t>
  </si>
  <si>
    <t>953996121</t>
  </si>
  <si>
    <t>PCI okenný APU profil s integrovanou tkaninou</t>
  </si>
  <si>
    <t>939436720</t>
  </si>
  <si>
    <t>27</t>
  </si>
  <si>
    <t>6932012010</t>
  </si>
  <si>
    <t>Profil okenný a dverový APU profil 6 mm + tkanina - 2,5 m, č. 45072610 PCI</t>
  </si>
  <si>
    <t>-31340673</t>
  </si>
  <si>
    <t>28</t>
  </si>
  <si>
    <t>941941041.S</t>
  </si>
  <si>
    <t>Montáž lešenia ľahkého pracovného radového s podlahami šírky nad 1,00 do 1,20 m, výšky do 10 m</t>
  </si>
  <si>
    <t>-492817732</t>
  </si>
  <si>
    <t>29</t>
  </si>
  <si>
    <t>941941291.S</t>
  </si>
  <si>
    <t>Príplatok za prvý a každý ďalší i začatý mesiac použitia lešenia ľahkého pracovného radového s podlahami šírky nad 1,00 do 1,20 m, výšky do 10 m</t>
  </si>
  <si>
    <t>-818200179</t>
  </si>
  <si>
    <t>30</t>
  </si>
  <si>
    <t>941944841.S</t>
  </si>
  <si>
    <t>Demontáž lešenia ľahkého pracovného radového bez podláh šírky nad 1,00 do 1,20 m, výšky do 10 m</t>
  </si>
  <si>
    <t>-570155664</t>
  </si>
  <si>
    <t>31</t>
  </si>
  <si>
    <t>9449194-17</t>
  </si>
  <si>
    <t>Ochrana vstupu OSB doskami 125x250cm - montáž</t>
  </si>
  <si>
    <t>432750470</t>
  </si>
  <si>
    <t>32</t>
  </si>
  <si>
    <t>6072623600</t>
  </si>
  <si>
    <t>Doska OSB 3 Superfinish ECO nebrúsené hr. 10 mm, 2500x1250 mm</t>
  </si>
  <si>
    <t>393513257</t>
  </si>
  <si>
    <t>33</t>
  </si>
  <si>
    <t>9449194-18</t>
  </si>
  <si>
    <t>Ochrana vstupu OSB doskami  125x250cm - demontáž</t>
  </si>
  <si>
    <t>-959113583</t>
  </si>
  <si>
    <t>34</t>
  </si>
  <si>
    <t>952901110</t>
  </si>
  <si>
    <t>Očistenie okien, dverí  a rámov otvorov umytím po tepel. izolácii</t>
  </si>
  <si>
    <t>-371133830</t>
  </si>
  <si>
    <t>35</t>
  </si>
  <si>
    <t>952903011</t>
  </si>
  <si>
    <t>Čistenie fasád tlakovou vodou od prachu, usadenín a pavučín z úrovne terénu</t>
  </si>
  <si>
    <t>-1606872168</t>
  </si>
  <si>
    <t>36</t>
  </si>
  <si>
    <t>962081141.S</t>
  </si>
  <si>
    <t>Búranie muriva priečok zo sklenených tvárnic, hr. do 150 mm,  -0,08200t</t>
  </si>
  <si>
    <t>1833880427</t>
  </si>
  <si>
    <t>37</t>
  </si>
  <si>
    <t>968061125.S</t>
  </si>
  <si>
    <t>Vyvesenie dreveného dverného krídla do suti plochy do 2 m2, -0,02400t</t>
  </si>
  <si>
    <t>1877491342</t>
  </si>
  <si>
    <t>38</t>
  </si>
  <si>
    <t>968062456.S</t>
  </si>
  <si>
    <t>Vybúranie drevených dverových zárubní plochy nad 2 m2,  -0,06700t</t>
  </si>
  <si>
    <t>-905851944</t>
  </si>
  <si>
    <t>39</t>
  </si>
  <si>
    <t>968062245.S</t>
  </si>
  <si>
    <t>Vybúranie drevených rámov okien jednoduchých plochy do 2 m2,  -0,03100t</t>
  </si>
  <si>
    <t>-1390864956</t>
  </si>
  <si>
    <t>40</t>
  </si>
  <si>
    <t>968062246.S</t>
  </si>
  <si>
    <t>Vybúranie drevených rámov okien jednoduchých plochy do 4 m2,  -0,02700t</t>
  </si>
  <si>
    <t>634412255</t>
  </si>
  <si>
    <t>41</t>
  </si>
  <si>
    <t>968062247.S</t>
  </si>
  <si>
    <t>Vybúranie drevených rámov dverí jednoduchých plochy nad 4 m2,  -0,02300t</t>
  </si>
  <si>
    <t>-1024616316</t>
  </si>
  <si>
    <t>42</t>
  </si>
  <si>
    <t>968071137.S</t>
  </si>
  <si>
    <t>Vyvesenie kovového krídla vrát do suti plochy nad 4 m2</t>
  </si>
  <si>
    <t>1379489072</t>
  </si>
  <si>
    <t>43</t>
  </si>
  <si>
    <t>968072559.S</t>
  </si>
  <si>
    <t>Vybúranie kovových vrát plochy nad 5 m2,  -0,06600t</t>
  </si>
  <si>
    <t>-1601777505</t>
  </si>
  <si>
    <t>44</t>
  </si>
  <si>
    <t>978015241</t>
  </si>
  <si>
    <t>Otlčenie omietok vonkajších priečelí jednoduchých, s vyškriabaním škár, očistením muriva,  v rozsahu do 30 %,  -0,01600t</t>
  </si>
  <si>
    <t>1292230899</t>
  </si>
  <si>
    <t>45</t>
  </si>
  <si>
    <t>979011111.S</t>
  </si>
  <si>
    <t>Zvislá doprava sutiny a vybúraných hmôt za prvé podlažie nad alebo pod základným podlažím</t>
  </si>
  <si>
    <t>t</t>
  </si>
  <si>
    <t>2009772657</t>
  </si>
  <si>
    <t>46</t>
  </si>
  <si>
    <t>979081111.S</t>
  </si>
  <si>
    <t>Odvoz sutiny a vybúraných hmôt na skládku do 1 km</t>
  </si>
  <si>
    <t>1483627673</t>
  </si>
  <si>
    <t>47</t>
  </si>
  <si>
    <t>979081121.S</t>
  </si>
  <si>
    <t>Odvoz sutiny a vybúraných hmôt na skládku za každý ďalší 1 km</t>
  </si>
  <si>
    <t>1324708746</t>
  </si>
  <si>
    <t>48</t>
  </si>
  <si>
    <t>979082111.S</t>
  </si>
  <si>
    <t>Vnútrostavenisková doprava sutiny a vybúraných hmôt do 10 m</t>
  </si>
  <si>
    <t>334294333</t>
  </si>
  <si>
    <t>49</t>
  </si>
  <si>
    <t>979082121.S</t>
  </si>
  <si>
    <t>Vnútrostavenisková doprava sutiny a vybúraných hmôt za každých ďalších 5 m</t>
  </si>
  <si>
    <t>-1269536829</t>
  </si>
  <si>
    <t>50</t>
  </si>
  <si>
    <t>979087212.S</t>
  </si>
  <si>
    <t>Nakladanie na dopravné prostriedky pre vodorovnú dopravu sutiny</t>
  </si>
  <si>
    <t>-862421630</t>
  </si>
  <si>
    <t>51</t>
  </si>
  <si>
    <t>979089612.S</t>
  </si>
  <si>
    <t>Poplatok za skladovanie - iné odpady zo stavieb a demolácií (17 09), ostatné</t>
  </si>
  <si>
    <t>408019252</t>
  </si>
  <si>
    <t>52</t>
  </si>
  <si>
    <t>979089712.S</t>
  </si>
  <si>
    <t>Prenájom kontajneru 5 m3</t>
  </si>
  <si>
    <t>903438385</t>
  </si>
  <si>
    <t>53</t>
  </si>
  <si>
    <t>979089715.S</t>
  </si>
  <si>
    <t>Prenájom kontajneru 16 m3</t>
  </si>
  <si>
    <t>1666196451</t>
  </si>
  <si>
    <t>99</t>
  </si>
  <si>
    <t>Presun hmôt HSV</t>
  </si>
  <si>
    <t>54</t>
  </si>
  <si>
    <t>999281111</t>
  </si>
  <si>
    <t>Presun hmôt pre opravy a údržbu objektov vrátane vonkajších plášťov výšky do 25 m</t>
  </si>
  <si>
    <t>-50350181</t>
  </si>
  <si>
    <t>PSV</t>
  </si>
  <si>
    <t>Práce a dodávky PSV</t>
  </si>
  <si>
    <t>76</t>
  </si>
  <si>
    <t>Konštrukcie</t>
  </si>
  <si>
    <t>764</t>
  </si>
  <si>
    <t>Konštrukcie klampiarske</t>
  </si>
  <si>
    <t>55</t>
  </si>
  <si>
    <t>764410550</t>
  </si>
  <si>
    <t>Oplechovanie parapetov z poplastovaného plechu, vrátane rohov do r.š. 400 mm</t>
  </si>
  <si>
    <t>-685606792</t>
  </si>
  <si>
    <t>56</t>
  </si>
  <si>
    <t>764410850.S</t>
  </si>
  <si>
    <t>Demontáž oplechovania parapetov rš od 100 do 330 mm,  -0,00135t</t>
  </si>
  <si>
    <t>1908144144</t>
  </si>
  <si>
    <t>57</t>
  </si>
  <si>
    <t>764352311</t>
  </si>
  <si>
    <t>Spätná montáž žľabov pododkvapových, polkruhových priemer - 150 mm, prispôsobenie k zatepľovaciemu systému predsadením  hákov pred fasádu</t>
  </si>
  <si>
    <t>841058143</t>
  </si>
  <si>
    <t>58</t>
  </si>
  <si>
    <t>764352810</t>
  </si>
  <si>
    <t>Demontáž žľabov pododkvapových, polkruhových priemer - 150 mm vrát. hákov, na ďalšie použitie</t>
  </si>
  <si>
    <t>109543922</t>
  </si>
  <si>
    <t>59</t>
  </si>
  <si>
    <t>764454202</t>
  </si>
  <si>
    <t>Spätná montáž rúr dažďových, odpadových, kruhových, priemer - 100 mm, vrátane objímok, predsadenie objímok pred fasádu</t>
  </si>
  <si>
    <t>717543801</t>
  </si>
  <si>
    <t>60</t>
  </si>
  <si>
    <t>764454801</t>
  </si>
  <si>
    <t>Demontáž rúr dažďových, odpadových, kruhových  priemer - 100 mm, vrátane objímok, na ďalšie použitie</t>
  </si>
  <si>
    <t>1556535469</t>
  </si>
  <si>
    <t>61</t>
  </si>
  <si>
    <t>998764102</t>
  </si>
  <si>
    <t>Presun hmôt pre konštrukcie klampiarske v objektoch výšky nad 6 do 12 m</t>
  </si>
  <si>
    <t>465068726</t>
  </si>
  <si>
    <t>766</t>
  </si>
  <si>
    <t>Konštrukcie stolárske</t>
  </si>
  <si>
    <t>62</t>
  </si>
  <si>
    <t>766621400.S</t>
  </si>
  <si>
    <t>Montáž okien plastových s hydroizolačnými ISO páskami (exteriérová a interiérová)</t>
  </si>
  <si>
    <t>1473890082</t>
  </si>
  <si>
    <t>63</t>
  </si>
  <si>
    <t>611410000/No1</t>
  </si>
  <si>
    <t>Plastové okno š.xv. 2400x1500mm  HORIZONT PENTA PLUS, sklo 4-12-4-12-4 Low-E + Ar. Ug=0,7 W/m2K, 7 komorový profil</t>
  </si>
  <si>
    <t>1342254208</t>
  </si>
  <si>
    <t>64</t>
  </si>
  <si>
    <t>611410000/No2</t>
  </si>
  <si>
    <t>Plastové okno š.xv. 1200x1500mm  HORIZONT PENTA PLUS, sklo 4-12-4-12-4 Low-E + Ar. Ug=0,7 W/m2K, 7 komorový profil</t>
  </si>
  <si>
    <t>1908162737</t>
  </si>
  <si>
    <t>65</t>
  </si>
  <si>
    <t>611410000/No3</t>
  </si>
  <si>
    <t>-2051834961</t>
  </si>
  <si>
    <t>67</t>
  </si>
  <si>
    <t>611410000/No5</t>
  </si>
  <si>
    <t>Plastové okno š.xv. 2400x2100mm  HORIZONT PENTA PLUS, sklo 4-12-4-12-4 Low-E + Ar. Ug=0,7 W/m2K, 7 komorový profil</t>
  </si>
  <si>
    <t>1974647316</t>
  </si>
  <si>
    <t>66</t>
  </si>
  <si>
    <t>611410000/No4</t>
  </si>
  <si>
    <t>1641360672</t>
  </si>
  <si>
    <t>68</t>
  </si>
  <si>
    <t>611410000/1122R</t>
  </si>
  <si>
    <t>Pákové otváranie okien</t>
  </si>
  <si>
    <t>-1076671129</t>
  </si>
  <si>
    <t>69</t>
  </si>
  <si>
    <t>766641161.S</t>
  </si>
  <si>
    <t>Montáž dverí plastových, vchodových, 1 m obvodu dverí</t>
  </si>
  <si>
    <t>-311743269</t>
  </si>
  <si>
    <t>70</t>
  </si>
  <si>
    <t>611420000/Nd1</t>
  </si>
  <si>
    <t>Plastové dvere vchodové  š.xv. 1800x2800mm  HORIZONT PENTA PLUS, sklo 4-12-4-12-4 Low-E + Ar. Ug=0,7 W/m2K, 7 komorový profil, hlinikovy prah</t>
  </si>
  <si>
    <t>-1008183013</t>
  </si>
  <si>
    <t>71</t>
  </si>
  <si>
    <t>283290005900.S</t>
  </si>
  <si>
    <t>Tesniaca paropriepustná fólia polymér-flísová, š. 90 mm, dĺ. 30 m, pre tesnenie pripájacej škáry okenného rámu a muriva z exteriéru</t>
  </si>
  <si>
    <t>-2077601890</t>
  </si>
  <si>
    <t>72</t>
  </si>
  <si>
    <t>283290005900</t>
  </si>
  <si>
    <t>Tesniaca fólia CX exteriér, š. 90 mm, dĺ. 30 m, pre tesnenie pripájacej škáry okenného rámu a muriva, polymér, ALLMEDIA</t>
  </si>
  <si>
    <t>923287739</t>
  </si>
  <si>
    <t>73</t>
  </si>
  <si>
    <t>766694142.S</t>
  </si>
  <si>
    <t>Montáž parapetnej dosky plastovej šírky do 300 mm, dĺžky 1000-1600 mm</t>
  </si>
  <si>
    <t>659567371</t>
  </si>
  <si>
    <t>74</t>
  </si>
  <si>
    <t>766694143.S</t>
  </si>
  <si>
    <t>Montáž parapetnej dosky plastovej šírky do 300 mm, dĺžky 1600-2600 mm</t>
  </si>
  <si>
    <t>1729464445</t>
  </si>
  <si>
    <t>75</t>
  </si>
  <si>
    <t>611560000600</t>
  </si>
  <si>
    <t>Parapetná doska plastová, šírka do 400 mm, komôrková vnútorná</t>
  </si>
  <si>
    <t>-1201354452</t>
  </si>
  <si>
    <t>766694981.S</t>
  </si>
  <si>
    <t>Demontáž parapetnej dosky drevenej šírky do 300 mm, dĺžky nad 1600 mm, -0,006t</t>
  </si>
  <si>
    <t>1380252119</t>
  </si>
  <si>
    <t>77</t>
  </si>
  <si>
    <t>766694982.S</t>
  </si>
  <si>
    <t>Demontáž parapetnej dosky drevenej šírky nad 300 mm, dĺžky do 1600 mm, -0,004t</t>
  </si>
  <si>
    <t>1264308290</t>
  </si>
  <si>
    <t>78</t>
  </si>
  <si>
    <t>998766102.S</t>
  </si>
  <si>
    <t>Presun hmot pre konštrukcie stolárske v objektoch výšky nad 6 do 12 m</t>
  </si>
  <si>
    <t>1196971132</t>
  </si>
  <si>
    <t>767</t>
  </si>
  <si>
    <t>Konštrukcie doplnkové kovové</t>
  </si>
  <si>
    <t>79</t>
  </si>
  <si>
    <t>767658341.S</t>
  </si>
  <si>
    <t>Montáž sekcionálnej brány plochy do 6 m2</t>
  </si>
  <si>
    <t>1626727089</t>
  </si>
  <si>
    <t>80</t>
  </si>
  <si>
    <t>553410061780.R</t>
  </si>
  <si>
    <t>Brána sekcionálna garážová š.xv. 2800x3200mm, zateplená na diaľkové ovládanie</t>
  </si>
  <si>
    <t>-1440322445</t>
  </si>
  <si>
    <t>81</t>
  </si>
  <si>
    <t>998767102.S</t>
  </si>
  <si>
    <t>Presun hmôt pre kovové stavebné doplnkové konštrukcie v objektoch výšky nad 6 do 12 m</t>
  </si>
  <si>
    <t>895440171</t>
  </si>
  <si>
    <t>Dokončovacie práce</t>
  </si>
  <si>
    <t>784</t>
  </si>
  <si>
    <t>Maľby</t>
  </si>
  <si>
    <t>82</t>
  </si>
  <si>
    <t>784422911</t>
  </si>
  <si>
    <t>Oprava, maľba vápenná základná dvojnásobná, biela, ručne nanášaná  na jemnozrnný podklad výšky do 3,80 m - ostenia a nadpražia</t>
  </si>
  <si>
    <t>-367456438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</si>
</sst>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0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0" fontId="20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4" fontId="20" fillId="4" borderId="0" xfId="0" applyNumberFormat="1" applyFont="1" applyFill="1" applyAlignment="1">
      <alignment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0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49" fontId="18" fillId="0" borderId="23" xfId="0" applyNumberFormat="1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167" fontId="18" fillId="0" borderId="23" xfId="0" applyNumberFormat="1" applyFont="1" applyBorder="1" applyAlignment="1" applyProtection="1">
      <alignment vertical="center"/>
      <protection locked="0"/>
    </xf>
    <xf numFmtId="4" fontId="18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3" xfId="0" applyFont="1" applyBorder="1" applyAlignment="1" applyProtection="1">
      <alignment horizontal="center" vertical="center"/>
      <protection locked="0"/>
    </xf>
    <xf numFmtId="49" fontId="30" fillId="0" borderId="23" xfId="0" applyNumberFormat="1" applyFont="1" applyBorder="1" applyAlignment="1" applyProtection="1">
      <alignment horizontal="left" vertical="center" wrapText="1"/>
      <protection locked="0"/>
    </xf>
    <xf numFmtId="0" fontId="30" fillId="0" borderId="23" xfId="0" applyFont="1" applyBorder="1" applyAlignment="1" applyProtection="1">
      <alignment horizontal="left" vertical="center" wrapText="1"/>
      <protection locked="0"/>
    </xf>
    <xf numFmtId="0" fontId="30" fillId="0" borderId="23" xfId="0" applyFont="1" applyBorder="1" applyAlignment="1" applyProtection="1">
      <alignment horizontal="center" vertical="center" wrapText="1"/>
      <protection locked="0"/>
    </xf>
    <xf numFmtId="167" fontId="30" fillId="0" borderId="23" xfId="0" applyNumberFormat="1" applyFont="1" applyBorder="1" applyAlignment="1" applyProtection="1">
      <alignment vertical="center"/>
      <protection locked="0"/>
    </xf>
    <xf numFmtId="4" fontId="30" fillId="0" borderId="23" xfId="0" applyNumberFormat="1" applyFont="1" applyBorder="1" applyAlignment="1" applyProtection="1">
      <alignment vertical="center"/>
      <protection locked="0"/>
    </xf>
    <xf numFmtId="0" fontId="31" fillId="0" borderId="23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166" fontId="19" fillId="0" borderId="20" xfId="0" applyNumberFormat="1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4" fontId="20" fillId="4" borderId="0" xfId="0" applyNumberFormat="1" applyFont="1" applyFill="1" applyAlignment="1">
      <alignment vertical="center"/>
    </xf>
    <xf numFmtId="4" fontId="20" fillId="0" borderId="0" xfId="0" applyNumberFormat="1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right" vertical="center"/>
    </xf>
    <xf numFmtId="0" fontId="18" fillId="4" borderId="8" xfId="0" applyFont="1" applyFill="1" applyBorder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0"/>
  <sheetViews>
    <sheetView showGridLines="0" topLeftCell="A106" workbookViewId="0"/>
  </sheetViews>
  <sheetFormatPr defaultRowHeight="15"/>
  <cols>
    <col min="1" max="1" width="7.1640625" style="1" customWidth="1"/>
    <col min="2" max="2" width="1.5" style="1" customWidth="1"/>
    <col min="3" max="3" width="3.5" style="1" customWidth="1"/>
    <col min="4" max="33" width="2.33203125" style="1" customWidth="1"/>
    <col min="34" max="34" width="2.83203125" style="1" customWidth="1"/>
    <col min="35" max="35" width="27.1640625" style="1" customWidth="1"/>
    <col min="36" max="37" width="2.1640625" style="1" customWidth="1"/>
    <col min="38" max="38" width="7.1640625" style="1" customWidth="1"/>
    <col min="39" max="39" width="2.83203125" style="1" customWidth="1"/>
    <col min="40" max="40" width="11.5" style="1" customWidth="1"/>
    <col min="41" max="41" width="6.5" style="1" customWidth="1"/>
    <col min="42" max="42" width="3.5" style="1" customWidth="1"/>
    <col min="43" max="43" width="13.5" style="1" hidden="1" customWidth="1"/>
    <col min="44" max="44" width="11.6640625" style="1" customWidth="1"/>
    <col min="45" max="47" width="22.1640625" style="1" hidden="1" customWidth="1"/>
    <col min="48" max="49" width="18.5" style="1" hidden="1" customWidth="1"/>
    <col min="50" max="51" width="21.5" style="1" hidden="1" customWidth="1"/>
    <col min="52" max="52" width="18.5" style="1" hidden="1" customWidth="1"/>
    <col min="53" max="53" width="16.5" style="1" hidden="1" customWidth="1"/>
    <col min="54" max="54" width="21.5" style="1" hidden="1" customWidth="1"/>
    <col min="55" max="55" width="18.5" style="1" hidden="1" customWidth="1"/>
    <col min="56" max="56" width="16.5" style="1" hidden="1" customWidth="1"/>
    <col min="57" max="57" width="57" style="1" customWidth="1"/>
    <col min="71" max="91" width="9.16406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76" t="s">
        <v>5</v>
      </c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73" t="s">
        <v>12</v>
      </c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75" t="s">
        <v>14</v>
      </c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23</v>
      </c>
      <c r="AK11" s="23" t="s">
        <v>24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25</v>
      </c>
      <c r="AK13" s="23" t="s">
        <v>22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26</v>
      </c>
      <c r="AK14" s="23" t="s">
        <v>24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27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28</v>
      </c>
      <c r="AK17" s="23" t="s">
        <v>24</v>
      </c>
      <c r="AN17" s="21" t="s">
        <v>1</v>
      </c>
      <c r="AR17" s="17"/>
      <c r="BS17" s="14" t="s">
        <v>29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30</v>
      </c>
      <c r="AK19" s="23" t="s">
        <v>22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28</v>
      </c>
      <c r="AK20" s="23" t="s">
        <v>24</v>
      </c>
      <c r="AN20" s="21" t="s">
        <v>1</v>
      </c>
      <c r="AR20" s="17"/>
      <c r="BS20" s="14" t="s">
        <v>29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31</v>
      </c>
      <c r="AR22" s="17"/>
    </row>
    <row r="23" spans="1:71" s="1" customFormat="1" ht="14.45" customHeight="1">
      <c r="B23" s="17"/>
      <c r="E23" s="181" t="s">
        <v>1</v>
      </c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1" customFormat="1" ht="14.45" customHeight="1">
      <c r="B26" s="17"/>
      <c r="D26" s="26" t="s">
        <v>32</v>
      </c>
      <c r="AK26" s="183">
        <f>ROUND(AG94,2)</f>
        <v>103941.12</v>
      </c>
      <c r="AL26" s="174"/>
      <c r="AM26" s="174"/>
      <c r="AN26" s="174"/>
      <c r="AO26" s="174"/>
      <c r="AR26" s="17"/>
    </row>
    <row r="27" spans="1:71" s="1" customFormat="1" ht="14.45" customHeight="1">
      <c r="B27" s="17"/>
      <c r="D27" s="26" t="s">
        <v>33</v>
      </c>
      <c r="AK27" s="183">
        <f>ROUND(AG97, 2)</f>
        <v>0</v>
      </c>
      <c r="AL27" s="183"/>
      <c r="AM27" s="183"/>
      <c r="AN27" s="183"/>
      <c r="AO27" s="183"/>
      <c r="AR27" s="17"/>
    </row>
    <row r="28" spans="1:71" s="2" customFormat="1" ht="6.95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9"/>
      <c r="BE28" s="28"/>
    </row>
    <row r="29" spans="1:71" s="2" customFormat="1" ht="25.9" customHeight="1">
      <c r="A29" s="28"/>
      <c r="B29" s="29"/>
      <c r="C29" s="28"/>
      <c r="D29" s="30" t="s">
        <v>34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184">
        <f>ROUND(AK26 + AK27, 2)</f>
        <v>103941.12</v>
      </c>
      <c r="AL29" s="185"/>
      <c r="AM29" s="185"/>
      <c r="AN29" s="185"/>
      <c r="AO29" s="185"/>
      <c r="AP29" s="28"/>
      <c r="AQ29" s="28"/>
      <c r="AR29" s="29"/>
      <c r="BE29" s="28"/>
    </row>
    <row r="30" spans="1:71" s="2" customFormat="1" ht="6.95" customHeight="1">
      <c r="A30" s="28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9"/>
      <c r="BE30" s="28"/>
    </row>
    <row r="31" spans="1:71" s="2" customFormat="1" ht="12.75">
      <c r="A31" s="28"/>
      <c r="B31" s="29"/>
      <c r="C31" s="28"/>
      <c r="D31" s="28"/>
      <c r="E31" s="28"/>
      <c r="F31" s="28"/>
      <c r="G31" s="28"/>
      <c r="H31" s="28"/>
      <c r="I31" s="28"/>
      <c r="J31" s="28"/>
      <c r="K31" s="28"/>
      <c r="L31" s="186" t="s">
        <v>35</v>
      </c>
      <c r="M31" s="186"/>
      <c r="N31" s="186"/>
      <c r="O31" s="186"/>
      <c r="P31" s="186"/>
      <c r="Q31" s="28"/>
      <c r="R31" s="28"/>
      <c r="S31" s="28"/>
      <c r="T31" s="28"/>
      <c r="U31" s="28"/>
      <c r="V31" s="28"/>
      <c r="W31" s="186" t="s">
        <v>36</v>
      </c>
      <c r="X31" s="186"/>
      <c r="Y31" s="186"/>
      <c r="Z31" s="186"/>
      <c r="AA31" s="186"/>
      <c r="AB31" s="186"/>
      <c r="AC31" s="186"/>
      <c r="AD31" s="186"/>
      <c r="AE31" s="186"/>
      <c r="AF31" s="28"/>
      <c r="AG31" s="28"/>
      <c r="AH31" s="28"/>
      <c r="AI31" s="28"/>
      <c r="AJ31" s="28"/>
      <c r="AK31" s="186" t="s">
        <v>37</v>
      </c>
      <c r="AL31" s="186"/>
      <c r="AM31" s="186"/>
      <c r="AN31" s="186"/>
      <c r="AO31" s="186"/>
      <c r="AP31" s="28"/>
      <c r="AQ31" s="28"/>
      <c r="AR31" s="29"/>
      <c r="BE31" s="28"/>
    </row>
    <row r="32" spans="1:71" s="3" customFormat="1" ht="14.45" customHeight="1">
      <c r="B32" s="33"/>
      <c r="D32" s="23" t="s">
        <v>38</v>
      </c>
      <c r="F32" s="23" t="s">
        <v>39</v>
      </c>
      <c r="L32" s="182">
        <v>0.2</v>
      </c>
      <c r="M32" s="170"/>
      <c r="N32" s="170"/>
      <c r="O32" s="170"/>
      <c r="P32" s="170"/>
      <c r="W32" s="169">
        <f>ROUND(AZ94 + SUM(CD97), 2)</f>
        <v>0</v>
      </c>
      <c r="X32" s="170"/>
      <c r="Y32" s="170"/>
      <c r="Z32" s="170"/>
      <c r="AA32" s="170"/>
      <c r="AB32" s="170"/>
      <c r="AC32" s="170"/>
      <c r="AD32" s="170"/>
      <c r="AE32" s="170"/>
      <c r="AK32" s="169">
        <f>ROUND(AV94 + SUM(BY97), 2)</f>
        <v>0</v>
      </c>
      <c r="AL32" s="170"/>
      <c r="AM32" s="170"/>
      <c r="AN32" s="170"/>
      <c r="AO32" s="170"/>
      <c r="AR32" s="33"/>
    </row>
    <row r="33" spans="1:57" s="3" customFormat="1" ht="14.45" customHeight="1">
      <c r="B33" s="33"/>
      <c r="F33" s="23" t="s">
        <v>40</v>
      </c>
      <c r="L33" s="182">
        <v>0.2</v>
      </c>
      <c r="M33" s="170"/>
      <c r="N33" s="170"/>
      <c r="O33" s="170"/>
      <c r="P33" s="170"/>
      <c r="W33" s="169">
        <f>ROUND(BA94 + SUM(CE97), 2)</f>
        <v>103941.12</v>
      </c>
      <c r="X33" s="170"/>
      <c r="Y33" s="170"/>
      <c r="Z33" s="170"/>
      <c r="AA33" s="170"/>
      <c r="AB33" s="170"/>
      <c r="AC33" s="170"/>
      <c r="AD33" s="170"/>
      <c r="AE33" s="170"/>
      <c r="AK33" s="169">
        <f>ROUND(AW94 + SUM(BZ97), 2)</f>
        <v>20788.22</v>
      </c>
      <c r="AL33" s="170"/>
      <c r="AM33" s="170"/>
      <c r="AN33" s="170"/>
      <c r="AO33" s="170"/>
      <c r="AR33" s="33"/>
    </row>
    <row r="34" spans="1:57" s="3" customFormat="1" ht="14.45" hidden="1" customHeight="1">
      <c r="B34" s="33"/>
      <c r="F34" s="23" t="s">
        <v>41</v>
      </c>
      <c r="L34" s="182">
        <v>0.2</v>
      </c>
      <c r="M34" s="170"/>
      <c r="N34" s="170"/>
      <c r="O34" s="170"/>
      <c r="P34" s="170"/>
      <c r="W34" s="169">
        <f>ROUND(BB94 + SUM(CF97), 2)</f>
        <v>0</v>
      </c>
      <c r="X34" s="170"/>
      <c r="Y34" s="170"/>
      <c r="Z34" s="170"/>
      <c r="AA34" s="170"/>
      <c r="AB34" s="170"/>
      <c r="AC34" s="170"/>
      <c r="AD34" s="170"/>
      <c r="AE34" s="170"/>
      <c r="AK34" s="169">
        <v>0</v>
      </c>
      <c r="AL34" s="170"/>
      <c r="AM34" s="170"/>
      <c r="AN34" s="170"/>
      <c r="AO34" s="170"/>
      <c r="AR34" s="33"/>
    </row>
    <row r="35" spans="1:57" s="3" customFormat="1" ht="14.45" hidden="1" customHeight="1">
      <c r="B35" s="33"/>
      <c r="F35" s="23" t="s">
        <v>42</v>
      </c>
      <c r="L35" s="182">
        <v>0.2</v>
      </c>
      <c r="M35" s="170"/>
      <c r="N35" s="170"/>
      <c r="O35" s="170"/>
      <c r="P35" s="170"/>
      <c r="W35" s="169">
        <f>ROUND(BC94 + SUM(CG97), 2)</f>
        <v>0</v>
      </c>
      <c r="X35" s="170"/>
      <c r="Y35" s="170"/>
      <c r="Z35" s="170"/>
      <c r="AA35" s="170"/>
      <c r="AB35" s="170"/>
      <c r="AC35" s="170"/>
      <c r="AD35" s="170"/>
      <c r="AE35" s="170"/>
      <c r="AK35" s="169">
        <v>0</v>
      </c>
      <c r="AL35" s="170"/>
      <c r="AM35" s="170"/>
      <c r="AN35" s="170"/>
      <c r="AO35" s="170"/>
      <c r="AR35" s="33"/>
    </row>
    <row r="36" spans="1:57" s="3" customFormat="1" ht="14.45" hidden="1" customHeight="1">
      <c r="B36" s="33"/>
      <c r="F36" s="23" t="s">
        <v>43</v>
      </c>
      <c r="L36" s="182">
        <v>0</v>
      </c>
      <c r="M36" s="170"/>
      <c r="N36" s="170"/>
      <c r="O36" s="170"/>
      <c r="P36" s="170"/>
      <c r="W36" s="169">
        <f>ROUND(BD94 + SUM(CH97), 2)</f>
        <v>0</v>
      </c>
      <c r="X36" s="170"/>
      <c r="Y36" s="170"/>
      <c r="Z36" s="170"/>
      <c r="AA36" s="170"/>
      <c r="AB36" s="170"/>
      <c r="AC36" s="170"/>
      <c r="AD36" s="170"/>
      <c r="AE36" s="170"/>
      <c r="AK36" s="169">
        <v>0</v>
      </c>
      <c r="AL36" s="170"/>
      <c r="AM36" s="170"/>
      <c r="AN36" s="170"/>
      <c r="AO36" s="170"/>
      <c r="AR36" s="33"/>
    </row>
    <row r="37" spans="1:57" s="2" customFormat="1" ht="6.95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2" customFormat="1" ht="25.9" customHeight="1">
      <c r="A38" s="28"/>
      <c r="B38" s="29"/>
      <c r="C38" s="34"/>
      <c r="D38" s="35" t="s">
        <v>44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7" t="s">
        <v>45</v>
      </c>
      <c r="U38" s="36"/>
      <c r="V38" s="36"/>
      <c r="W38" s="36"/>
      <c r="X38" s="171" t="s">
        <v>46</v>
      </c>
      <c r="Y38" s="172"/>
      <c r="Z38" s="172"/>
      <c r="AA38" s="172"/>
      <c r="AB38" s="172"/>
      <c r="AC38" s="36"/>
      <c r="AD38" s="36"/>
      <c r="AE38" s="36"/>
      <c r="AF38" s="36"/>
      <c r="AG38" s="36"/>
      <c r="AH38" s="36"/>
      <c r="AI38" s="36"/>
      <c r="AJ38" s="36"/>
      <c r="AK38" s="187">
        <f>SUM(AK29:AK36)</f>
        <v>124729.34</v>
      </c>
      <c r="AL38" s="172"/>
      <c r="AM38" s="172"/>
      <c r="AN38" s="172"/>
      <c r="AO38" s="188"/>
      <c r="AP38" s="34"/>
      <c r="AQ38" s="34"/>
      <c r="AR38" s="29"/>
      <c r="BE38" s="28"/>
    </row>
    <row r="39" spans="1:57" s="2" customFormat="1" ht="6.95" customHeight="1">
      <c r="A39" s="28"/>
      <c r="B39" s="29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9"/>
      <c r="BE39" s="28"/>
    </row>
    <row r="40" spans="1:57" s="2" customFormat="1" ht="14.45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9"/>
      <c r="BE40" s="28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8"/>
      <c r="D49" s="39" t="s">
        <v>47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39" t="s">
        <v>48</v>
      </c>
      <c r="AI49" s="40"/>
      <c r="AJ49" s="40"/>
      <c r="AK49" s="40"/>
      <c r="AL49" s="40"/>
      <c r="AM49" s="40"/>
      <c r="AN49" s="40"/>
      <c r="AO49" s="40"/>
      <c r="AR49" s="38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8"/>
      <c r="B60" s="29"/>
      <c r="C60" s="28"/>
      <c r="D60" s="41" t="s">
        <v>49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1" t="s">
        <v>50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1" t="s">
        <v>49</v>
      </c>
      <c r="AI60" s="31"/>
      <c r="AJ60" s="31"/>
      <c r="AK60" s="31"/>
      <c r="AL60" s="31"/>
      <c r="AM60" s="41" t="s">
        <v>50</v>
      </c>
      <c r="AN60" s="31"/>
      <c r="AO60" s="31"/>
      <c r="AP60" s="28"/>
      <c r="AQ60" s="28"/>
      <c r="AR60" s="29"/>
      <c r="BE60" s="28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8"/>
      <c r="B64" s="29"/>
      <c r="C64" s="28"/>
      <c r="D64" s="39" t="s">
        <v>51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39" t="s">
        <v>52</v>
      </c>
      <c r="AI64" s="42"/>
      <c r="AJ64" s="42"/>
      <c r="AK64" s="42"/>
      <c r="AL64" s="42"/>
      <c r="AM64" s="42"/>
      <c r="AN64" s="42"/>
      <c r="AO64" s="42"/>
      <c r="AP64" s="28"/>
      <c r="AQ64" s="28"/>
      <c r="AR64" s="29"/>
      <c r="BE64" s="28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8"/>
      <c r="B75" s="29"/>
      <c r="C75" s="28"/>
      <c r="D75" s="41" t="s">
        <v>49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1" t="s">
        <v>50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1" t="s">
        <v>49</v>
      </c>
      <c r="AI75" s="31"/>
      <c r="AJ75" s="31"/>
      <c r="AK75" s="31"/>
      <c r="AL75" s="31"/>
      <c r="AM75" s="41" t="s">
        <v>50</v>
      </c>
      <c r="AN75" s="31"/>
      <c r="AO75" s="31"/>
      <c r="AP75" s="28"/>
      <c r="AQ75" s="28"/>
      <c r="AR75" s="29"/>
      <c r="BE75" s="28"/>
    </row>
    <row r="76" spans="1:57" s="2" customFormat="1" ht="11.25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5" customHeight="1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9"/>
      <c r="BE77" s="28"/>
    </row>
    <row r="81" spans="1:91" s="2" customFormat="1" ht="6.95" customHeight="1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9"/>
      <c r="BE81" s="28"/>
    </row>
    <row r="82" spans="1:91" s="2" customFormat="1" ht="24.95" customHeight="1">
      <c r="A82" s="28"/>
      <c r="B82" s="29"/>
      <c r="C82" s="18" t="s">
        <v>53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1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1" s="4" customFormat="1" ht="12" customHeight="1">
      <c r="B84" s="47"/>
      <c r="C84" s="23" t="s">
        <v>11</v>
      </c>
      <c r="L84" s="4" t="str">
        <f>K5</f>
        <v>Halic_telocvicna</v>
      </c>
      <c r="AR84" s="47"/>
    </row>
    <row r="85" spans="1:91" s="5" customFormat="1" ht="36.950000000000003" customHeight="1">
      <c r="B85" s="48"/>
      <c r="C85" s="49" t="s">
        <v>13</v>
      </c>
      <c r="L85" s="189" t="str">
        <f>K6</f>
        <v>HALIC_Priloha_2_telocvicna_Zadanie_VV</v>
      </c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0"/>
      <c r="AK85" s="190"/>
      <c r="AL85" s="190"/>
      <c r="AM85" s="190"/>
      <c r="AN85" s="190"/>
      <c r="AO85" s="190"/>
      <c r="AR85" s="48"/>
    </row>
    <row r="86" spans="1:91" s="2" customFormat="1" ht="6.95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1" s="2" customFormat="1" ht="12" customHeight="1">
      <c r="A87" s="28"/>
      <c r="B87" s="29"/>
      <c r="C87" s="23" t="s">
        <v>17</v>
      </c>
      <c r="D87" s="28"/>
      <c r="E87" s="28"/>
      <c r="F87" s="28"/>
      <c r="G87" s="28"/>
      <c r="H87" s="28"/>
      <c r="I87" s="28"/>
      <c r="J87" s="28"/>
      <c r="K87" s="28"/>
      <c r="L87" s="50" t="str">
        <f>IF(K8="","",K8)</f>
        <v xml:space="preserve"> Halič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3" t="s">
        <v>19</v>
      </c>
      <c r="AJ87" s="28"/>
      <c r="AK87" s="28"/>
      <c r="AL87" s="28"/>
      <c r="AM87" s="191" t="str">
        <f>IF(AN8= "","",AN8)</f>
        <v>23. 7. 2021</v>
      </c>
      <c r="AN87" s="191"/>
      <c r="AO87" s="28"/>
      <c r="AP87" s="28"/>
      <c r="AQ87" s="28"/>
      <c r="AR87" s="29"/>
      <c r="BE87" s="28"/>
    </row>
    <row r="88" spans="1:91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1" s="2" customFormat="1" ht="15.6" customHeight="1">
      <c r="A89" s="28"/>
      <c r="B89" s="29"/>
      <c r="C89" s="23" t="s">
        <v>21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 xml:space="preserve"> Obec Halič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3" t="s">
        <v>27</v>
      </c>
      <c r="AJ89" s="28"/>
      <c r="AK89" s="28"/>
      <c r="AL89" s="28"/>
      <c r="AM89" s="192" t="str">
        <f>IF(E17="","",E17)</f>
        <v xml:space="preserve"> </v>
      </c>
      <c r="AN89" s="193"/>
      <c r="AO89" s="193"/>
      <c r="AP89" s="193"/>
      <c r="AQ89" s="28"/>
      <c r="AR89" s="29"/>
      <c r="AS89" s="194" t="s">
        <v>54</v>
      </c>
      <c r="AT89" s="195"/>
      <c r="AU89" s="52"/>
      <c r="AV89" s="52"/>
      <c r="AW89" s="52"/>
      <c r="AX89" s="52"/>
      <c r="AY89" s="52"/>
      <c r="AZ89" s="52"/>
      <c r="BA89" s="52"/>
      <c r="BB89" s="52"/>
      <c r="BC89" s="52"/>
      <c r="BD89" s="53"/>
      <c r="BE89" s="28"/>
    </row>
    <row r="90" spans="1:91" s="2" customFormat="1" ht="15.6" customHeight="1">
      <c r="A90" s="28"/>
      <c r="B90" s="29"/>
      <c r="C90" s="23" t="s">
        <v>25</v>
      </c>
      <c r="D90" s="28"/>
      <c r="E90" s="28"/>
      <c r="F90" s="28"/>
      <c r="G90" s="28"/>
      <c r="H90" s="28"/>
      <c r="I90" s="28"/>
      <c r="J90" s="28"/>
      <c r="K90" s="28"/>
      <c r="L90" s="4" t="str">
        <f>IF(E14="","",E14)</f>
        <v>CONSTRUCT, s.r.o.</v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3" t="s">
        <v>30</v>
      </c>
      <c r="AJ90" s="28"/>
      <c r="AK90" s="28"/>
      <c r="AL90" s="28"/>
      <c r="AM90" s="192" t="str">
        <f>IF(E20="","",E20)</f>
        <v xml:space="preserve"> </v>
      </c>
      <c r="AN90" s="193"/>
      <c r="AO90" s="193"/>
      <c r="AP90" s="193"/>
      <c r="AQ90" s="28"/>
      <c r="AR90" s="29"/>
      <c r="AS90" s="196"/>
      <c r="AT90" s="197"/>
      <c r="AU90" s="54"/>
      <c r="AV90" s="54"/>
      <c r="AW90" s="54"/>
      <c r="AX90" s="54"/>
      <c r="AY90" s="54"/>
      <c r="AZ90" s="54"/>
      <c r="BA90" s="54"/>
      <c r="BB90" s="54"/>
      <c r="BC90" s="54"/>
      <c r="BD90" s="55"/>
      <c r="BE90" s="28"/>
    </row>
    <row r="91" spans="1:91" s="2" customFormat="1" ht="10.9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196"/>
      <c r="AT91" s="197"/>
      <c r="AU91" s="54"/>
      <c r="AV91" s="54"/>
      <c r="AW91" s="54"/>
      <c r="AX91" s="54"/>
      <c r="AY91" s="54"/>
      <c r="AZ91" s="54"/>
      <c r="BA91" s="54"/>
      <c r="BB91" s="54"/>
      <c r="BC91" s="54"/>
      <c r="BD91" s="55"/>
      <c r="BE91" s="28"/>
    </row>
    <row r="92" spans="1:91" s="2" customFormat="1" ht="29.25" customHeight="1">
      <c r="A92" s="28"/>
      <c r="B92" s="29"/>
      <c r="C92" s="198" t="s">
        <v>55</v>
      </c>
      <c r="D92" s="199"/>
      <c r="E92" s="199"/>
      <c r="F92" s="199"/>
      <c r="G92" s="199"/>
      <c r="H92" s="56"/>
      <c r="I92" s="200" t="s">
        <v>56</v>
      </c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  <c r="X92" s="199"/>
      <c r="Y92" s="199"/>
      <c r="Z92" s="199"/>
      <c r="AA92" s="199"/>
      <c r="AB92" s="199"/>
      <c r="AC92" s="199"/>
      <c r="AD92" s="199"/>
      <c r="AE92" s="199"/>
      <c r="AF92" s="199"/>
      <c r="AG92" s="201" t="s">
        <v>57</v>
      </c>
      <c r="AH92" s="199"/>
      <c r="AI92" s="199"/>
      <c r="AJ92" s="199"/>
      <c r="AK92" s="199"/>
      <c r="AL92" s="199"/>
      <c r="AM92" s="199"/>
      <c r="AN92" s="200" t="s">
        <v>58</v>
      </c>
      <c r="AO92" s="199"/>
      <c r="AP92" s="202"/>
      <c r="AQ92" s="57" t="s">
        <v>59</v>
      </c>
      <c r="AR92" s="29"/>
      <c r="AS92" s="58" t="s">
        <v>60</v>
      </c>
      <c r="AT92" s="59" t="s">
        <v>61</v>
      </c>
      <c r="AU92" s="59" t="s">
        <v>62</v>
      </c>
      <c r="AV92" s="59" t="s">
        <v>63</v>
      </c>
      <c r="AW92" s="59" t="s">
        <v>64</v>
      </c>
      <c r="AX92" s="59" t="s">
        <v>65</v>
      </c>
      <c r="AY92" s="59" t="s">
        <v>66</v>
      </c>
      <c r="AZ92" s="59" t="s">
        <v>67</v>
      </c>
      <c r="BA92" s="59" t="s">
        <v>68</v>
      </c>
      <c r="BB92" s="59" t="s">
        <v>69</v>
      </c>
      <c r="BC92" s="59" t="s">
        <v>70</v>
      </c>
      <c r="BD92" s="60" t="s">
        <v>71</v>
      </c>
      <c r="BE92" s="28"/>
    </row>
    <row r="93" spans="1:91" s="2" customFormat="1" ht="10.9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1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3"/>
      <c r="BE93" s="28"/>
    </row>
    <row r="94" spans="1:91" s="6" customFormat="1" ht="32.450000000000003" customHeight="1">
      <c r="B94" s="64"/>
      <c r="C94" s="65" t="s">
        <v>72</v>
      </c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204">
        <f>ROUND(AG95,2)</f>
        <v>103941.12</v>
      </c>
      <c r="AH94" s="204"/>
      <c r="AI94" s="204"/>
      <c r="AJ94" s="204"/>
      <c r="AK94" s="204"/>
      <c r="AL94" s="204"/>
      <c r="AM94" s="204"/>
      <c r="AN94" s="178">
        <f>SUM(AG94,AT94)</f>
        <v>124729.34</v>
      </c>
      <c r="AO94" s="178"/>
      <c r="AP94" s="178"/>
      <c r="AQ94" s="68" t="s">
        <v>1</v>
      </c>
      <c r="AR94" s="64"/>
      <c r="AS94" s="69">
        <f>ROUND(AS95,2)</f>
        <v>0</v>
      </c>
      <c r="AT94" s="70">
        <f>ROUND(SUM(AV94:AW94),2)</f>
        <v>20788.22</v>
      </c>
      <c r="AU94" s="71">
        <f>ROUND(AU95,5)</f>
        <v>0</v>
      </c>
      <c r="AV94" s="70">
        <f>ROUND(AZ94*L32,2)</f>
        <v>0</v>
      </c>
      <c r="AW94" s="70">
        <f>ROUND(BA94*L33,2)</f>
        <v>20788.22</v>
      </c>
      <c r="AX94" s="70">
        <f>ROUND(BB94*L32,2)</f>
        <v>0</v>
      </c>
      <c r="AY94" s="70">
        <f>ROUND(BC94*L33,2)</f>
        <v>0</v>
      </c>
      <c r="AZ94" s="70">
        <f>ROUND(AZ95,2)</f>
        <v>0</v>
      </c>
      <c r="BA94" s="70">
        <f>ROUND(BA95,2)</f>
        <v>103941.12</v>
      </c>
      <c r="BB94" s="70">
        <f>ROUND(BB95,2)</f>
        <v>0</v>
      </c>
      <c r="BC94" s="70">
        <f>ROUND(BC95,2)</f>
        <v>0</v>
      </c>
      <c r="BD94" s="72">
        <f>ROUND(BD95,2)</f>
        <v>0</v>
      </c>
      <c r="BS94" s="73" t="s">
        <v>73</v>
      </c>
      <c r="BT94" s="73" t="s">
        <v>74</v>
      </c>
      <c r="BU94" s="74" t="s">
        <v>75</v>
      </c>
      <c r="BV94" s="73" t="s">
        <v>76</v>
      </c>
      <c r="BW94" s="73" t="s">
        <v>4</v>
      </c>
      <c r="BX94" s="73" t="s">
        <v>77</v>
      </c>
      <c r="CL94" s="73" t="s">
        <v>1</v>
      </c>
    </row>
    <row r="95" spans="1:91" s="7" customFormat="1" ht="26.45" customHeight="1">
      <c r="A95" s="75" t="s">
        <v>78</v>
      </c>
      <c r="B95" s="76"/>
      <c r="C95" s="77"/>
      <c r="D95" s="203" t="s">
        <v>79</v>
      </c>
      <c r="E95" s="203"/>
      <c r="F95" s="203"/>
      <c r="G95" s="203"/>
      <c r="H95" s="203"/>
      <c r="I95" s="78"/>
      <c r="J95" s="203" t="s">
        <v>80</v>
      </c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3"/>
      <c r="V95" s="203"/>
      <c r="W95" s="203"/>
      <c r="X95" s="203"/>
      <c r="Y95" s="203"/>
      <c r="Z95" s="203"/>
      <c r="AA95" s="203"/>
      <c r="AB95" s="203"/>
      <c r="AC95" s="203"/>
      <c r="AD95" s="203"/>
      <c r="AE95" s="203"/>
      <c r="AF95" s="203"/>
      <c r="AG95" s="179">
        <f>'Objekt1 - Rozpocet'!J32</f>
        <v>103941.12</v>
      </c>
      <c r="AH95" s="180"/>
      <c r="AI95" s="180"/>
      <c r="AJ95" s="180"/>
      <c r="AK95" s="180"/>
      <c r="AL95" s="180"/>
      <c r="AM95" s="180"/>
      <c r="AN95" s="179">
        <f>SUM(AG95,AT95)</f>
        <v>124729.34</v>
      </c>
      <c r="AO95" s="180"/>
      <c r="AP95" s="180"/>
      <c r="AQ95" s="79" t="s">
        <v>81</v>
      </c>
      <c r="AR95" s="76"/>
      <c r="AS95" s="80">
        <v>0</v>
      </c>
      <c r="AT95" s="81">
        <f>ROUND(SUM(AV95:AW95),2)</f>
        <v>20788.22</v>
      </c>
      <c r="AU95" s="82">
        <f>'Objekt1 - Rozpocet'!P132</f>
        <v>0</v>
      </c>
      <c r="AV95" s="81">
        <f>'Objekt1 - Rozpocet'!J35</f>
        <v>0</v>
      </c>
      <c r="AW95" s="81">
        <f>'Objekt1 - Rozpocet'!J36</f>
        <v>20788.22</v>
      </c>
      <c r="AX95" s="81">
        <f>'Objekt1 - Rozpocet'!J37</f>
        <v>0</v>
      </c>
      <c r="AY95" s="81">
        <f>'Objekt1 - Rozpocet'!J38</f>
        <v>0</v>
      </c>
      <c r="AZ95" s="81">
        <f>'Objekt1 - Rozpocet'!F35</f>
        <v>0</v>
      </c>
      <c r="BA95" s="81">
        <f>'Objekt1 - Rozpocet'!F36</f>
        <v>103941.12</v>
      </c>
      <c r="BB95" s="81">
        <f>'Objekt1 - Rozpocet'!F37</f>
        <v>0</v>
      </c>
      <c r="BC95" s="81">
        <f>'Objekt1 - Rozpocet'!F38</f>
        <v>0</v>
      </c>
      <c r="BD95" s="83">
        <f>'Objekt1 - Rozpocet'!F39</f>
        <v>0</v>
      </c>
      <c r="BT95" s="84" t="s">
        <v>82</v>
      </c>
      <c r="BV95" s="84" t="s">
        <v>76</v>
      </c>
      <c r="BW95" s="84" t="s">
        <v>83</v>
      </c>
      <c r="BX95" s="84" t="s">
        <v>4</v>
      </c>
      <c r="CL95" s="84" t="s">
        <v>1</v>
      </c>
      <c r="CM95" s="84" t="s">
        <v>74</v>
      </c>
    </row>
    <row r="96" spans="1:91" ht="11.25">
      <c r="B96" s="17"/>
      <c r="AR96" s="17"/>
    </row>
    <row r="97" spans="1:57" s="2" customFormat="1" ht="30" customHeight="1">
      <c r="A97" s="28"/>
      <c r="B97" s="29"/>
      <c r="C97" s="65" t="s">
        <v>84</v>
      </c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178">
        <v>0</v>
      </c>
      <c r="AH97" s="178"/>
      <c r="AI97" s="178"/>
      <c r="AJ97" s="178"/>
      <c r="AK97" s="178"/>
      <c r="AL97" s="178"/>
      <c r="AM97" s="178"/>
      <c r="AN97" s="178">
        <v>0</v>
      </c>
      <c r="AO97" s="178"/>
      <c r="AP97" s="178"/>
      <c r="AQ97" s="85"/>
      <c r="AR97" s="29"/>
      <c r="AS97" s="58" t="s">
        <v>85</v>
      </c>
      <c r="AT97" s="59" t="s">
        <v>86</v>
      </c>
      <c r="AU97" s="59" t="s">
        <v>38</v>
      </c>
      <c r="AV97" s="60" t="s">
        <v>61</v>
      </c>
      <c r="AW97" s="28"/>
      <c r="AX97" s="28"/>
      <c r="AY97" s="28"/>
      <c r="AZ97" s="28"/>
      <c r="BA97" s="28"/>
      <c r="BB97" s="28"/>
      <c r="BC97" s="28"/>
      <c r="BD97" s="28"/>
      <c r="BE97" s="28"/>
    </row>
    <row r="98" spans="1:57" s="2" customFormat="1" ht="10.9" customHeight="1">
      <c r="A98" s="28"/>
      <c r="B98" s="29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9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  <row r="99" spans="1:57" s="2" customFormat="1" ht="30" customHeight="1">
      <c r="A99" s="28"/>
      <c r="B99" s="29"/>
      <c r="C99" s="86" t="s">
        <v>87</v>
      </c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177">
        <f>ROUND(AG94 + AG97, 2)</f>
        <v>103941.12</v>
      </c>
      <c r="AH99" s="177"/>
      <c r="AI99" s="177"/>
      <c r="AJ99" s="177"/>
      <c r="AK99" s="177"/>
      <c r="AL99" s="177"/>
      <c r="AM99" s="177"/>
      <c r="AN99" s="177">
        <f>ROUND(AN94 + AN97, 2)</f>
        <v>124729.34</v>
      </c>
      <c r="AO99" s="177"/>
      <c r="AP99" s="177"/>
      <c r="AQ99" s="87"/>
      <c r="AR99" s="29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</row>
    <row r="100" spans="1:57" s="2" customFormat="1" ht="6.95" customHeight="1">
      <c r="A100" s="28"/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29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</row>
  </sheetData>
  <mergeCells count="46">
    <mergeCell ref="D95:H95"/>
    <mergeCell ref="J95:AF95"/>
    <mergeCell ref="AG94:AM94"/>
    <mergeCell ref="AS89:AT91"/>
    <mergeCell ref="AM90:AP90"/>
    <mergeCell ref="C92:G92"/>
    <mergeCell ref="I92:AF92"/>
    <mergeCell ref="AG92:AM92"/>
    <mergeCell ref="AN92:AP92"/>
    <mergeCell ref="AK38:AO38"/>
    <mergeCell ref="AN94:AP94"/>
    <mergeCell ref="L85:AO85"/>
    <mergeCell ref="AM87:AN87"/>
    <mergeCell ref="AM89:AP89"/>
    <mergeCell ref="AK33:AO33"/>
    <mergeCell ref="L33:P33"/>
    <mergeCell ref="AK34:AO34"/>
    <mergeCell ref="L34:P34"/>
    <mergeCell ref="AK35:AO35"/>
    <mergeCell ref="L35:P35"/>
    <mergeCell ref="L31:P31"/>
    <mergeCell ref="W31:AE31"/>
    <mergeCell ref="AK31:AO31"/>
    <mergeCell ref="AK32:AO32"/>
    <mergeCell ref="L32:P32"/>
    <mergeCell ref="X38:AB38"/>
    <mergeCell ref="K5:AO5"/>
    <mergeCell ref="K6:AO6"/>
    <mergeCell ref="AR2:BE2"/>
    <mergeCell ref="AG99:AM99"/>
    <mergeCell ref="AG97:AM97"/>
    <mergeCell ref="AN95:AP95"/>
    <mergeCell ref="AG95:AM95"/>
    <mergeCell ref="AN97:AP97"/>
    <mergeCell ref="AN99:AP99"/>
    <mergeCell ref="E23:AN23"/>
    <mergeCell ref="L36:P36"/>
    <mergeCell ref="AK26:AO26"/>
    <mergeCell ref="AK36:AO36"/>
    <mergeCell ref="AK27:AO27"/>
    <mergeCell ref="AK29:AO29"/>
    <mergeCell ref="W35:AE35"/>
    <mergeCell ref="W34:AE34"/>
    <mergeCell ref="W32:AE32"/>
    <mergeCell ref="W33:AE33"/>
    <mergeCell ref="W36:AE36"/>
  </mergeCells>
  <hyperlinks>
    <hyperlink ref="A95" location="'Objekt1 - Rozpocet'!C2" display="/"/>
  </hyperlinks>
  <pageMargins left="0.59055118110236227" right="0.19685039370078741" top="0.39370078740157483" bottom="0.39370078740157483" header="0" footer="0"/>
  <pageSetup paperSize="9" scale="86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27"/>
  <sheetViews>
    <sheetView showGridLines="0" tabSelected="1" view="pageBreakPreview" topLeftCell="A205" zoomScale="60" zoomScaleNormal="100" workbookViewId="0"/>
  </sheetViews>
  <sheetFormatPr defaultRowHeight="15"/>
  <cols>
    <col min="1" max="1" width="7.1640625" style="1" customWidth="1"/>
    <col min="2" max="2" width="1.5" style="1" customWidth="1"/>
    <col min="3" max="3" width="3.5" style="1" customWidth="1"/>
    <col min="4" max="4" width="3.6640625" style="1" customWidth="1"/>
    <col min="5" max="5" width="14.6640625" style="1" customWidth="1"/>
    <col min="6" max="6" width="43.5" style="1" customWidth="1"/>
    <col min="7" max="7" width="6" style="1" customWidth="1"/>
    <col min="8" max="8" width="9.83203125" style="1" customWidth="1"/>
    <col min="9" max="10" width="17.33203125" style="1" customWidth="1"/>
    <col min="11" max="11" width="17.33203125" style="1" hidden="1" customWidth="1"/>
    <col min="12" max="12" width="8" style="1" customWidth="1"/>
    <col min="13" max="13" width="9.33203125" style="1" hidden="1" customWidth="1"/>
    <col min="14" max="14" width="9.1640625" style="1" hidden="1"/>
    <col min="15" max="20" width="12.1640625" style="1" hidden="1" customWidth="1"/>
    <col min="21" max="21" width="14" style="1" hidden="1" customWidth="1"/>
    <col min="22" max="22" width="10.5" style="1" customWidth="1"/>
    <col min="23" max="23" width="14" style="1" customWidth="1"/>
    <col min="24" max="24" width="10.5" style="1" customWidth="1"/>
    <col min="25" max="25" width="12.83203125" style="1" customWidth="1"/>
    <col min="26" max="26" width="9.5" style="1" customWidth="1"/>
    <col min="27" max="27" width="12.83203125" style="1" customWidth="1"/>
    <col min="28" max="28" width="14" style="1" customWidth="1"/>
    <col min="29" max="29" width="9.5" style="1" customWidth="1"/>
    <col min="30" max="30" width="12.83203125" style="1" customWidth="1"/>
    <col min="31" max="31" width="14" style="1" customWidth="1"/>
    <col min="44" max="65" width="9.1640625" style="1" hidden="1"/>
  </cols>
  <sheetData>
    <row r="1" spans="1:46" ht="11.25">
      <c r="A1" s="89"/>
    </row>
    <row r="2" spans="1:46" s="1" customFormat="1" ht="36.950000000000003" customHeight="1">
      <c r="L2" s="176" t="s">
        <v>5</v>
      </c>
      <c r="M2" s="174"/>
      <c r="N2" s="174"/>
      <c r="O2" s="174"/>
      <c r="P2" s="174"/>
      <c r="Q2" s="174"/>
      <c r="R2" s="174"/>
      <c r="S2" s="174"/>
      <c r="T2" s="174"/>
      <c r="U2" s="174"/>
      <c r="V2" s="174"/>
      <c r="AT2" s="14" t="s">
        <v>83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88</v>
      </c>
      <c r="L4" s="17"/>
      <c r="M4" s="90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4.45" customHeight="1">
      <c r="B7" s="17"/>
      <c r="E7" s="205" t="str">
        <f>'Rekapitulácia stavby'!K6</f>
        <v>HALIC_Priloha_2_telocvicna_Zadanie_VV</v>
      </c>
      <c r="F7" s="206"/>
      <c r="G7" s="206"/>
      <c r="H7" s="206"/>
      <c r="L7" s="17"/>
    </row>
    <row r="8" spans="1:46" s="2" customFormat="1" ht="12" customHeight="1">
      <c r="A8" s="28"/>
      <c r="B8" s="29"/>
      <c r="C8" s="28"/>
      <c r="D8" s="23" t="s">
        <v>89</v>
      </c>
      <c r="E8" s="28"/>
      <c r="F8" s="28"/>
      <c r="G8" s="28"/>
      <c r="H8" s="28"/>
      <c r="I8" s="28"/>
      <c r="J8" s="28"/>
      <c r="K8" s="28"/>
      <c r="L8" s="3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4.45" customHeight="1">
      <c r="A9" s="28"/>
      <c r="B9" s="29"/>
      <c r="C9" s="28"/>
      <c r="D9" s="28"/>
      <c r="E9" s="189" t="s">
        <v>90</v>
      </c>
      <c r="F9" s="207"/>
      <c r="G9" s="207"/>
      <c r="H9" s="207"/>
      <c r="I9" s="28"/>
      <c r="J9" s="28"/>
      <c r="K9" s="28"/>
      <c r="L9" s="3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1.25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3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29"/>
      <c r="C11" s="28"/>
      <c r="D11" s="23" t="s">
        <v>15</v>
      </c>
      <c r="E11" s="28"/>
      <c r="F11" s="21" t="s">
        <v>1</v>
      </c>
      <c r="G11" s="28"/>
      <c r="H11" s="28"/>
      <c r="I11" s="23" t="s">
        <v>16</v>
      </c>
      <c r="J11" s="21" t="s">
        <v>1</v>
      </c>
      <c r="K11" s="28"/>
      <c r="L11" s="3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3" t="s">
        <v>17</v>
      </c>
      <c r="E12" s="28"/>
      <c r="F12" s="21" t="s">
        <v>18</v>
      </c>
      <c r="G12" s="28"/>
      <c r="H12" s="28"/>
      <c r="I12" s="23" t="s">
        <v>19</v>
      </c>
      <c r="J12" s="51" t="str">
        <f>'Rekapitulácia stavby'!AN8</f>
        <v>23. 7. 2021</v>
      </c>
      <c r="K12" s="28"/>
      <c r="L12" s="3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3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3" t="s">
        <v>21</v>
      </c>
      <c r="E14" s="28"/>
      <c r="F14" s="28"/>
      <c r="G14" s="28"/>
      <c r="H14" s="28"/>
      <c r="I14" s="23" t="s">
        <v>22</v>
      </c>
      <c r="J14" s="21" t="s">
        <v>1</v>
      </c>
      <c r="K14" s="28"/>
      <c r="L14" s="3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29"/>
      <c r="C15" s="28"/>
      <c r="D15" s="28"/>
      <c r="E15" s="21" t="s">
        <v>23</v>
      </c>
      <c r="F15" s="28"/>
      <c r="G15" s="28"/>
      <c r="H15" s="28"/>
      <c r="I15" s="23" t="s">
        <v>24</v>
      </c>
      <c r="J15" s="21" t="s">
        <v>1</v>
      </c>
      <c r="K15" s="28"/>
      <c r="L15" s="3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3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9"/>
      <c r="C17" s="28"/>
      <c r="D17" s="23" t="s">
        <v>25</v>
      </c>
      <c r="E17" s="28"/>
      <c r="F17" s="28"/>
      <c r="G17" s="28"/>
      <c r="H17" s="28"/>
      <c r="I17" s="23" t="s">
        <v>22</v>
      </c>
      <c r="J17" s="21" t="s">
        <v>1</v>
      </c>
      <c r="K17" s="28"/>
      <c r="L17" s="3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9"/>
      <c r="C18" s="28"/>
      <c r="D18" s="28"/>
      <c r="E18" s="21" t="s">
        <v>26</v>
      </c>
      <c r="F18" s="28"/>
      <c r="G18" s="28"/>
      <c r="H18" s="28"/>
      <c r="I18" s="23" t="s">
        <v>24</v>
      </c>
      <c r="J18" s="21" t="s">
        <v>1</v>
      </c>
      <c r="K18" s="28"/>
      <c r="L18" s="3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3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8"/>
      <c r="D20" s="23" t="s">
        <v>27</v>
      </c>
      <c r="E20" s="28"/>
      <c r="F20" s="28"/>
      <c r="G20" s="28"/>
      <c r="H20" s="28"/>
      <c r="I20" s="23" t="s">
        <v>22</v>
      </c>
      <c r="J20" s="21" t="s">
        <v>1</v>
      </c>
      <c r="K20" s="28"/>
      <c r="L20" s="3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8"/>
      <c r="D21" s="28"/>
      <c r="E21" s="21" t="s">
        <v>28</v>
      </c>
      <c r="F21" s="28"/>
      <c r="G21" s="28"/>
      <c r="H21" s="28"/>
      <c r="I21" s="23" t="s">
        <v>24</v>
      </c>
      <c r="J21" s="21" t="s">
        <v>1</v>
      </c>
      <c r="K21" s="28"/>
      <c r="L21" s="3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3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3" t="s">
        <v>30</v>
      </c>
      <c r="E23" s="28"/>
      <c r="F23" s="28"/>
      <c r="G23" s="28"/>
      <c r="H23" s="28"/>
      <c r="I23" s="23" t="s">
        <v>22</v>
      </c>
      <c r="J23" s="21" t="s">
        <v>1</v>
      </c>
      <c r="K23" s="28"/>
      <c r="L23" s="3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1" t="s">
        <v>28</v>
      </c>
      <c r="F24" s="28"/>
      <c r="G24" s="28"/>
      <c r="H24" s="28"/>
      <c r="I24" s="23" t="s">
        <v>24</v>
      </c>
      <c r="J24" s="21" t="s">
        <v>1</v>
      </c>
      <c r="K24" s="28"/>
      <c r="L24" s="3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3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3" t="s">
        <v>31</v>
      </c>
      <c r="E26" s="28"/>
      <c r="F26" s="28"/>
      <c r="G26" s="28"/>
      <c r="H26" s="28"/>
      <c r="I26" s="28"/>
      <c r="J26" s="28"/>
      <c r="K26" s="28"/>
      <c r="L26" s="3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4.45" customHeight="1">
      <c r="A27" s="91"/>
      <c r="B27" s="92"/>
      <c r="C27" s="91"/>
      <c r="D27" s="91"/>
      <c r="E27" s="181" t="s">
        <v>1</v>
      </c>
      <c r="F27" s="181"/>
      <c r="G27" s="181"/>
      <c r="H27" s="181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3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29"/>
      <c r="C29" s="28"/>
      <c r="D29" s="62"/>
      <c r="E29" s="62"/>
      <c r="F29" s="62"/>
      <c r="G29" s="62"/>
      <c r="H29" s="62"/>
      <c r="I29" s="62"/>
      <c r="J29" s="62"/>
      <c r="K29" s="62"/>
      <c r="L29" s="3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14.45" customHeight="1">
      <c r="A30" s="28"/>
      <c r="B30" s="29"/>
      <c r="C30" s="28"/>
      <c r="D30" s="21" t="s">
        <v>91</v>
      </c>
      <c r="E30" s="28"/>
      <c r="F30" s="28"/>
      <c r="G30" s="28"/>
      <c r="H30" s="28"/>
      <c r="I30" s="28"/>
      <c r="J30" s="27">
        <f>J96</f>
        <v>103941.12</v>
      </c>
      <c r="K30" s="28"/>
      <c r="L30" s="3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14.45" customHeight="1">
      <c r="A31" s="28"/>
      <c r="B31" s="29"/>
      <c r="C31" s="28"/>
      <c r="D31" s="26" t="s">
        <v>92</v>
      </c>
      <c r="E31" s="28"/>
      <c r="F31" s="28"/>
      <c r="G31" s="28"/>
      <c r="H31" s="28"/>
      <c r="I31" s="28"/>
      <c r="J31" s="27">
        <f>J111</f>
        <v>0</v>
      </c>
      <c r="K31" s="28"/>
      <c r="L31" s="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25.35" customHeight="1">
      <c r="A32" s="28"/>
      <c r="B32" s="29"/>
      <c r="C32" s="28"/>
      <c r="D32" s="94" t="s">
        <v>34</v>
      </c>
      <c r="E32" s="28"/>
      <c r="F32" s="28"/>
      <c r="G32" s="28"/>
      <c r="H32" s="28"/>
      <c r="I32" s="28"/>
      <c r="J32" s="67">
        <f>ROUND(J30 + J31, 2)</f>
        <v>103941.12</v>
      </c>
      <c r="K32" s="28"/>
      <c r="L32" s="3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6.95" customHeight="1">
      <c r="A33" s="28"/>
      <c r="B33" s="29"/>
      <c r="C33" s="28"/>
      <c r="D33" s="62"/>
      <c r="E33" s="62"/>
      <c r="F33" s="62"/>
      <c r="G33" s="62"/>
      <c r="H33" s="62"/>
      <c r="I33" s="62"/>
      <c r="J33" s="62"/>
      <c r="K33" s="62"/>
      <c r="L33" s="3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29"/>
      <c r="C34" s="28"/>
      <c r="D34" s="28"/>
      <c r="E34" s="28"/>
      <c r="F34" s="32" t="s">
        <v>36</v>
      </c>
      <c r="G34" s="28"/>
      <c r="H34" s="28"/>
      <c r="I34" s="32" t="s">
        <v>35</v>
      </c>
      <c r="J34" s="32" t="s">
        <v>37</v>
      </c>
      <c r="K34" s="28"/>
      <c r="L34" s="3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customHeight="1">
      <c r="A35" s="28"/>
      <c r="B35" s="29"/>
      <c r="C35" s="28"/>
      <c r="D35" s="95" t="s">
        <v>38</v>
      </c>
      <c r="E35" s="23" t="s">
        <v>39</v>
      </c>
      <c r="F35" s="96">
        <f>ROUND((SUM(BE111:BE112) + SUM(BE132:BE226)),  2)</f>
        <v>0</v>
      </c>
      <c r="G35" s="28"/>
      <c r="H35" s="28"/>
      <c r="I35" s="97">
        <v>0.2</v>
      </c>
      <c r="J35" s="96">
        <f>ROUND(((SUM(BE111:BE112) + SUM(BE132:BE226))*I35),  2)</f>
        <v>0</v>
      </c>
      <c r="K35" s="28"/>
      <c r="L35" s="3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customHeight="1">
      <c r="A36" s="28"/>
      <c r="B36" s="29"/>
      <c r="C36" s="28"/>
      <c r="D36" s="28"/>
      <c r="E36" s="23" t="s">
        <v>40</v>
      </c>
      <c r="F36" s="96">
        <f>ROUND((SUM(BF111:BF112) + SUM(BF132:BF226)),  2)</f>
        <v>103941.12</v>
      </c>
      <c r="G36" s="28"/>
      <c r="H36" s="28"/>
      <c r="I36" s="97">
        <v>0.2</v>
      </c>
      <c r="J36" s="96">
        <f>ROUND(((SUM(BF111:BF112) + SUM(BF132:BF226))*I36),  2)</f>
        <v>20788.22</v>
      </c>
      <c r="K36" s="28"/>
      <c r="L36" s="3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29"/>
      <c r="C37" s="28"/>
      <c r="D37" s="28"/>
      <c r="E37" s="23" t="s">
        <v>41</v>
      </c>
      <c r="F37" s="96">
        <f>ROUND((SUM(BG111:BG112) + SUM(BG132:BG226)),  2)</f>
        <v>0</v>
      </c>
      <c r="G37" s="28"/>
      <c r="H37" s="28"/>
      <c r="I37" s="97">
        <v>0.2</v>
      </c>
      <c r="J37" s="96">
        <f>0</f>
        <v>0</v>
      </c>
      <c r="K37" s="28"/>
      <c r="L37" s="3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14.45" hidden="1" customHeight="1">
      <c r="A38" s="28"/>
      <c r="B38" s="29"/>
      <c r="C38" s="28"/>
      <c r="D38" s="28"/>
      <c r="E38" s="23" t="s">
        <v>42</v>
      </c>
      <c r="F38" s="96">
        <f>ROUND((SUM(BH111:BH112) + SUM(BH132:BH226)),  2)</f>
        <v>0</v>
      </c>
      <c r="G38" s="28"/>
      <c r="H38" s="28"/>
      <c r="I38" s="97">
        <v>0.2</v>
      </c>
      <c r="J38" s="96">
        <f>0</f>
        <v>0</v>
      </c>
      <c r="K38" s="28"/>
      <c r="L38" s="3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14.45" hidden="1" customHeight="1">
      <c r="A39" s="28"/>
      <c r="B39" s="29"/>
      <c r="C39" s="28"/>
      <c r="D39" s="28"/>
      <c r="E39" s="23" t="s">
        <v>43</v>
      </c>
      <c r="F39" s="96">
        <f>ROUND((SUM(BI111:BI112) + SUM(BI132:BI226)),  2)</f>
        <v>0</v>
      </c>
      <c r="G39" s="28"/>
      <c r="H39" s="28"/>
      <c r="I39" s="97">
        <v>0</v>
      </c>
      <c r="J39" s="96">
        <f>0</f>
        <v>0</v>
      </c>
      <c r="K39" s="28"/>
      <c r="L39" s="3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6.95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3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2" customFormat="1" ht="25.35" customHeight="1">
      <c r="A41" s="28"/>
      <c r="B41" s="29"/>
      <c r="C41" s="87"/>
      <c r="D41" s="98" t="s">
        <v>44</v>
      </c>
      <c r="E41" s="56"/>
      <c r="F41" s="56"/>
      <c r="G41" s="99" t="s">
        <v>45</v>
      </c>
      <c r="H41" s="100" t="s">
        <v>46</v>
      </c>
      <c r="I41" s="56"/>
      <c r="J41" s="101">
        <f>SUM(J32:J39)</f>
        <v>124729.34</v>
      </c>
      <c r="K41" s="102"/>
      <c r="L41" s="3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</row>
    <row r="42" spans="1:31" s="2" customFormat="1" ht="14.45" customHeight="1">
      <c r="A42" s="28"/>
      <c r="B42" s="29"/>
      <c r="C42" s="28"/>
      <c r="D42" s="28"/>
      <c r="E42" s="28"/>
      <c r="F42" s="28"/>
      <c r="G42" s="28"/>
      <c r="H42" s="28"/>
      <c r="I42" s="28"/>
      <c r="J42" s="28"/>
      <c r="K42" s="28"/>
      <c r="L42" s="3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8"/>
      <c r="D50" s="39" t="s">
        <v>47</v>
      </c>
      <c r="E50" s="40"/>
      <c r="F50" s="40"/>
      <c r="G50" s="39" t="s">
        <v>48</v>
      </c>
      <c r="H50" s="40"/>
      <c r="I50" s="40"/>
      <c r="J50" s="40"/>
      <c r="K50" s="40"/>
      <c r="L50" s="38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8"/>
      <c r="B61" s="29"/>
      <c r="C61" s="28"/>
      <c r="D61" s="41" t="s">
        <v>49</v>
      </c>
      <c r="E61" s="31"/>
      <c r="F61" s="103" t="s">
        <v>50</v>
      </c>
      <c r="G61" s="41" t="s">
        <v>49</v>
      </c>
      <c r="H61" s="31"/>
      <c r="I61" s="31"/>
      <c r="J61" s="104" t="s">
        <v>50</v>
      </c>
      <c r="K61" s="31"/>
      <c r="L61" s="3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8"/>
      <c r="B65" s="29"/>
      <c r="C65" s="28"/>
      <c r="D65" s="39" t="s">
        <v>51</v>
      </c>
      <c r="E65" s="42"/>
      <c r="F65" s="42"/>
      <c r="G65" s="39" t="s">
        <v>52</v>
      </c>
      <c r="H65" s="42"/>
      <c r="I65" s="42"/>
      <c r="J65" s="42"/>
      <c r="K65" s="42"/>
      <c r="L65" s="3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8"/>
      <c r="B76" s="29"/>
      <c r="C76" s="28"/>
      <c r="D76" s="41" t="s">
        <v>49</v>
      </c>
      <c r="E76" s="31"/>
      <c r="F76" s="103" t="s">
        <v>50</v>
      </c>
      <c r="G76" s="41" t="s">
        <v>49</v>
      </c>
      <c r="H76" s="31"/>
      <c r="I76" s="31"/>
      <c r="J76" s="104" t="s">
        <v>50</v>
      </c>
      <c r="K76" s="31"/>
      <c r="L76" s="3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hidden="1" customHeight="1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hidden="1" customHeight="1">
      <c r="A82" s="28"/>
      <c r="B82" s="29"/>
      <c r="C82" s="18" t="s">
        <v>93</v>
      </c>
      <c r="D82" s="28"/>
      <c r="E82" s="28"/>
      <c r="F82" s="28"/>
      <c r="G82" s="28"/>
      <c r="H82" s="28"/>
      <c r="I82" s="28"/>
      <c r="J82" s="28"/>
      <c r="K82" s="28"/>
      <c r="L82" s="3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hidden="1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3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hidden="1" customHeight="1">
      <c r="A84" s="28"/>
      <c r="B84" s="29"/>
      <c r="C84" s="23" t="s">
        <v>13</v>
      </c>
      <c r="D84" s="28"/>
      <c r="E84" s="28"/>
      <c r="F84" s="28"/>
      <c r="G84" s="28"/>
      <c r="H84" s="28"/>
      <c r="I84" s="28"/>
      <c r="J84" s="28"/>
      <c r="K84" s="28"/>
      <c r="L84" s="3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4.45" hidden="1" customHeight="1">
      <c r="A85" s="28"/>
      <c r="B85" s="29"/>
      <c r="C85" s="28"/>
      <c r="D85" s="28"/>
      <c r="E85" s="205" t="str">
        <f>E7</f>
        <v>HALIC_Priloha_2_telocvicna_Zadanie_VV</v>
      </c>
      <c r="F85" s="206"/>
      <c r="G85" s="206"/>
      <c r="H85" s="206"/>
      <c r="I85" s="28"/>
      <c r="J85" s="28"/>
      <c r="K85" s="28"/>
      <c r="L85" s="3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hidden="1" customHeight="1">
      <c r="A86" s="28"/>
      <c r="B86" s="29"/>
      <c r="C86" s="23" t="s">
        <v>89</v>
      </c>
      <c r="D86" s="28"/>
      <c r="E86" s="28"/>
      <c r="F86" s="28"/>
      <c r="G86" s="28"/>
      <c r="H86" s="28"/>
      <c r="I86" s="28"/>
      <c r="J86" s="28"/>
      <c r="K86" s="28"/>
      <c r="L86" s="3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4.45" hidden="1" customHeight="1">
      <c r="A87" s="28"/>
      <c r="B87" s="29"/>
      <c r="C87" s="28"/>
      <c r="D87" s="28"/>
      <c r="E87" s="189" t="str">
        <f>E9</f>
        <v>Objekt1 - Rozpocet</v>
      </c>
      <c r="F87" s="207"/>
      <c r="G87" s="207"/>
      <c r="H87" s="207"/>
      <c r="I87" s="28"/>
      <c r="J87" s="28"/>
      <c r="K87" s="28"/>
      <c r="L87" s="3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hidden="1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3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hidden="1" customHeight="1">
      <c r="A89" s="28"/>
      <c r="B89" s="29"/>
      <c r="C89" s="23" t="s">
        <v>17</v>
      </c>
      <c r="D89" s="28"/>
      <c r="E89" s="28"/>
      <c r="F89" s="21" t="str">
        <f>F12</f>
        <v xml:space="preserve"> Halič</v>
      </c>
      <c r="G89" s="28"/>
      <c r="H89" s="28"/>
      <c r="I89" s="23" t="s">
        <v>19</v>
      </c>
      <c r="J89" s="51" t="str">
        <f>IF(J12="","",J12)</f>
        <v>23. 7. 2021</v>
      </c>
      <c r="K89" s="28"/>
      <c r="L89" s="3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hidden="1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3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6" hidden="1" customHeight="1">
      <c r="A91" s="28"/>
      <c r="B91" s="29"/>
      <c r="C91" s="23" t="s">
        <v>21</v>
      </c>
      <c r="D91" s="28"/>
      <c r="E91" s="28"/>
      <c r="F91" s="21" t="str">
        <f>E15</f>
        <v xml:space="preserve"> Obec Halič</v>
      </c>
      <c r="G91" s="28"/>
      <c r="H91" s="28"/>
      <c r="I91" s="23" t="s">
        <v>27</v>
      </c>
      <c r="J91" s="24" t="str">
        <f>E21</f>
        <v xml:space="preserve"> </v>
      </c>
      <c r="K91" s="28"/>
      <c r="L91" s="3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6" hidden="1" customHeight="1">
      <c r="A92" s="28"/>
      <c r="B92" s="29"/>
      <c r="C92" s="23" t="s">
        <v>25</v>
      </c>
      <c r="D92" s="28"/>
      <c r="E92" s="28"/>
      <c r="F92" s="21" t="str">
        <f>IF(E18="","",E18)</f>
        <v>CONSTRUCT, s.r.o.</v>
      </c>
      <c r="G92" s="28"/>
      <c r="H92" s="28"/>
      <c r="I92" s="23" t="s">
        <v>30</v>
      </c>
      <c r="J92" s="24" t="str">
        <f>E24</f>
        <v xml:space="preserve"> </v>
      </c>
      <c r="K92" s="28"/>
      <c r="L92" s="3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hidden="1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3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hidden="1" customHeight="1">
      <c r="A94" s="28"/>
      <c r="B94" s="29"/>
      <c r="C94" s="105" t="s">
        <v>94</v>
      </c>
      <c r="D94" s="87"/>
      <c r="E94" s="87"/>
      <c r="F94" s="87"/>
      <c r="G94" s="87"/>
      <c r="H94" s="87"/>
      <c r="I94" s="87"/>
      <c r="J94" s="106" t="s">
        <v>95</v>
      </c>
      <c r="K94" s="87"/>
      <c r="L94" s="3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hidden="1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3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hidden="1" customHeight="1">
      <c r="A96" s="28"/>
      <c r="B96" s="29"/>
      <c r="C96" s="107" t="s">
        <v>96</v>
      </c>
      <c r="D96" s="28"/>
      <c r="E96" s="28"/>
      <c r="F96" s="28"/>
      <c r="G96" s="28"/>
      <c r="H96" s="28"/>
      <c r="I96" s="28"/>
      <c r="J96" s="67">
        <f>J132</f>
        <v>103941.12</v>
      </c>
      <c r="K96" s="28"/>
      <c r="L96" s="3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97</v>
      </c>
    </row>
    <row r="97" spans="1:31" s="9" customFormat="1" ht="24.95" hidden="1" customHeight="1">
      <c r="B97" s="108"/>
      <c r="D97" s="109" t="s">
        <v>98</v>
      </c>
      <c r="E97" s="110"/>
      <c r="F97" s="110"/>
      <c r="G97" s="110"/>
      <c r="H97" s="110"/>
      <c r="I97" s="110"/>
      <c r="J97" s="111">
        <f>J133</f>
        <v>64289.57</v>
      </c>
      <c r="L97" s="108"/>
    </row>
    <row r="98" spans="1:31" s="10" customFormat="1" ht="19.899999999999999" hidden="1" customHeight="1">
      <c r="B98" s="112"/>
      <c r="D98" s="113" t="s">
        <v>99</v>
      </c>
      <c r="E98" s="114"/>
      <c r="F98" s="114"/>
      <c r="G98" s="114"/>
      <c r="H98" s="114"/>
      <c r="I98" s="114"/>
      <c r="J98" s="115">
        <f>J134</f>
        <v>9614</v>
      </c>
      <c r="L98" s="112"/>
    </row>
    <row r="99" spans="1:31" s="10" customFormat="1" ht="19.899999999999999" hidden="1" customHeight="1">
      <c r="B99" s="112"/>
      <c r="D99" s="113" t="s">
        <v>100</v>
      </c>
      <c r="E99" s="114"/>
      <c r="F99" s="114"/>
      <c r="G99" s="114"/>
      <c r="H99" s="114"/>
      <c r="I99" s="114"/>
      <c r="J99" s="115">
        <f>J136</f>
        <v>38591.980000000003</v>
      </c>
      <c r="L99" s="112"/>
    </row>
    <row r="100" spans="1:31" s="10" customFormat="1" ht="19.899999999999999" hidden="1" customHeight="1">
      <c r="B100" s="112"/>
      <c r="D100" s="113" t="s">
        <v>101</v>
      </c>
      <c r="E100" s="114"/>
      <c r="F100" s="114"/>
      <c r="G100" s="114"/>
      <c r="H100" s="114"/>
      <c r="I100" s="114"/>
      <c r="J100" s="115">
        <f>J151</f>
        <v>11960.14</v>
      </c>
      <c r="L100" s="112"/>
    </row>
    <row r="101" spans="1:31" s="10" customFormat="1" ht="19.899999999999999" hidden="1" customHeight="1">
      <c r="B101" s="112"/>
      <c r="D101" s="113" t="s">
        <v>102</v>
      </c>
      <c r="E101" s="114"/>
      <c r="F101" s="114"/>
      <c r="G101" s="114"/>
      <c r="H101" s="114"/>
      <c r="I101" s="114"/>
      <c r="J101" s="115">
        <f>J190</f>
        <v>4123.45</v>
      </c>
      <c r="L101" s="112"/>
    </row>
    <row r="102" spans="1:31" s="9" customFormat="1" ht="24.95" hidden="1" customHeight="1">
      <c r="B102" s="108"/>
      <c r="D102" s="109" t="s">
        <v>103</v>
      </c>
      <c r="E102" s="110"/>
      <c r="F102" s="110"/>
      <c r="G102" s="110"/>
      <c r="H102" s="110"/>
      <c r="I102" s="110"/>
      <c r="J102" s="111">
        <f>J192</f>
        <v>39651.550000000003</v>
      </c>
      <c r="L102" s="108"/>
    </row>
    <row r="103" spans="1:31" s="10" customFormat="1" ht="19.899999999999999" hidden="1" customHeight="1">
      <c r="B103" s="112"/>
      <c r="D103" s="113" t="s">
        <v>104</v>
      </c>
      <c r="E103" s="114"/>
      <c r="F103" s="114"/>
      <c r="G103" s="114"/>
      <c r="H103" s="114"/>
      <c r="I103" s="114"/>
      <c r="J103" s="115">
        <f>J193</f>
        <v>0</v>
      </c>
      <c r="L103" s="112"/>
    </row>
    <row r="104" spans="1:31" s="10" customFormat="1" ht="19.899999999999999" hidden="1" customHeight="1">
      <c r="B104" s="112"/>
      <c r="D104" s="113" t="s">
        <v>105</v>
      </c>
      <c r="E104" s="114"/>
      <c r="F104" s="114"/>
      <c r="G104" s="114"/>
      <c r="H104" s="114"/>
      <c r="I104" s="114"/>
      <c r="J104" s="115">
        <f>J194</f>
        <v>5102.49</v>
      </c>
      <c r="L104" s="112"/>
    </row>
    <row r="105" spans="1:31" s="10" customFormat="1" ht="19.899999999999999" hidden="1" customHeight="1">
      <c r="B105" s="112"/>
      <c r="D105" s="113" t="s">
        <v>106</v>
      </c>
      <c r="E105" s="114"/>
      <c r="F105" s="114"/>
      <c r="G105" s="114"/>
      <c r="H105" s="114"/>
      <c r="I105" s="114"/>
      <c r="J105" s="115">
        <f>J202</f>
        <v>31172.960000000003</v>
      </c>
      <c r="L105" s="112"/>
    </row>
    <row r="106" spans="1:31" s="10" customFormat="1" ht="19.899999999999999" hidden="1" customHeight="1">
      <c r="B106" s="112"/>
      <c r="D106" s="113" t="s">
        <v>107</v>
      </c>
      <c r="E106" s="114"/>
      <c r="F106" s="114"/>
      <c r="G106" s="114"/>
      <c r="H106" s="114"/>
      <c r="I106" s="114"/>
      <c r="J106" s="115">
        <f>J220</f>
        <v>2656.1</v>
      </c>
      <c r="L106" s="112"/>
    </row>
    <row r="107" spans="1:31" s="10" customFormat="1" ht="19.899999999999999" hidden="1" customHeight="1">
      <c r="B107" s="112"/>
      <c r="D107" s="113" t="s">
        <v>108</v>
      </c>
      <c r="E107" s="114"/>
      <c r="F107" s="114"/>
      <c r="G107" s="114"/>
      <c r="H107" s="114"/>
      <c r="I107" s="114"/>
      <c r="J107" s="115">
        <f>J224</f>
        <v>0</v>
      </c>
      <c r="L107" s="112"/>
    </row>
    <row r="108" spans="1:31" s="10" customFormat="1" ht="19.899999999999999" hidden="1" customHeight="1">
      <c r="B108" s="112"/>
      <c r="D108" s="113" t="s">
        <v>109</v>
      </c>
      <c r="E108" s="114"/>
      <c r="F108" s="114"/>
      <c r="G108" s="114"/>
      <c r="H108" s="114"/>
      <c r="I108" s="114"/>
      <c r="J108" s="115">
        <f>J225</f>
        <v>720</v>
      </c>
      <c r="L108" s="112"/>
    </row>
    <row r="109" spans="1:31" s="2" customFormat="1" ht="21.75" hidden="1" customHeight="1">
      <c r="A109" s="28"/>
      <c r="B109" s="29"/>
      <c r="C109" s="28"/>
      <c r="D109" s="28"/>
      <c r="E109" s="28"/>
      <c r="F109" s="28"/>
      <c r="G109" s="28"/>
      <c r="H109" s="28"/>
      <c r="I109" s="28"/>
      <c r="J109" s="28"/>
      <c r="K109" s="28"/>
      <c r="L109" s="3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6.95" hidden="1" customHeight="1">
      <c r="A110" s="28"/>
      <c r="B110" s="29"/>
      <c r="C110" s="28"/>
      <c r="D110" s="28"/>
      <c r="E110" s="28"/>
      <c r="F110" s="28"/>
      <c r="G110" s="28"/>
      <c r="H110" s="28"/>
      <c r="I110" s="28"/>
      <c r="J110" s="28"/>
      <c r="K110" s="28"/>
      <c r="L110" s="3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29.25" hidden="1" customHeight="1">
      <c r="A111" s="28"/>
      <c r="B111" s="29"/>
      <c r="C111" s="107" t="s">
        <v>110</v>
      </c>
      <c r="D111" s="28"/>
      <c r="E111" s="28"/>
      <c r="F111" s="28"/>
      <c r="G111" s="28"/>
      <c r="H111" s="28"/>
      <c r="I111" s="28"/>
      <c r="J111" s="116">
        <v>0</v>
      </c>
      <c r="K111" s="28"/>
      <c r="L111" s="38"/>
      <c r="N111" s="117" t="s">
        <v>38</v>
      </c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8" hidden="1" customHeight="1">
      <c r="A112" s="28"/>
      <c r="B112" s="29"/>
      <c r="C112" s="28"/>
      <c r="D112" s="28"/>
      <c r="E112" s="28"/>
      <c r="F112" s="28"/>
      <c r="G112" s="28"/>
      <c r="H112" s="28"/>
      <c r="I112" s="28"/>
      <c r="J112" s="28"/>
      <c r="K112" s="28"/>
      <c r="L112" s="3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31" s="2" customFormat="1" ht="29.25" hidden="1" customHeight="1">
      <c r="A113" s="28"/>
      <c r="B113" s="29"/>
      <c r="C113" s="86" t="s">
        <v>87</v>
      </c>
      <c r="D113" s="87"/>
      <c r="E113" s="87"/>
      <c r="F113" s="87"/>
      <c r="G113" s="87"/>
      <c r="H113" s="87"/>
      <c r="I113" s="87"/>
      <c r="J113" s="88">
        <f>ROUND(J96+J111,2)</f>
        <v>103941.12</v>
      </c>
      <c r="K113" s="87"/>
      <c r="L113" s="3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31" s="2" customFormat="1" ht="6.95" hidden="1" customHeight="1">
      <c r="A114" s="28"/>
      <c r="B114" s="43"/>
      <c r="C114" s="44"/>
      <c r="D114" s="44"/>
      <c r="E114" s="44"/>
      <c r="F114" s="44"/>
      <c r="G114" s="44"/>
      <c r="H114" s="44"/>
      <c r="I114" s="44"/>
      <c r="J114" s="44"/>
      <c r="K114" s="44"/>
      <c r="L114" s="3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31" ht="11.25" hidden="1"/>
    <row r="116" spans="1:31" ht="11.25" hidden="1"/>
    <row r="117" spans="1:31" ht="11.25" hidden="1"/>
    <row r="118" spans="1:31" s="2" customFormat="1" ht="6.95" customHeight="1">
      <c r="A118" s="28"/>
      <c r="B118" s="45"/>
      <c r="C118" s="46"/>
      <c r="D118" s="46"/>
      <c r="E118" s="46"/>
      <c r="F118" s="46"/>
      <c r="G118" s="46"/>
      <c r="H118" s="46"/>
      <c r="I118" s="46"/>
      <c r="J118" s="46"/>
      <c r="K118" s="46"/>
      <c r="L118" s="3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31" s="2" customFormat="1" ht="24.95" customHeight="1">
      <c r="A119" s="28"/>
      <c r="B119" s="29"/>
      <c r="C119" s="18" t="s">
        <v>111</v>
      </c>
      <c r="D119" s="28"/>
      <c r="E119" s="28"/>
      <c r="F119" s="28"/>
      <c r="G119" s="28"/>
      <c r="H119" s="28"/>
      <c r="I119" s="28"/>
      <c r="J119" s="28"/>
      <c r="K119" s="28"/>
      <c r="L119" s="3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31" s="2" customFormat="1" ht="6.95" customHeight="1">
      <c r="A120" s="28"/>
      <c r="B120" s="29"/>
      <c r="C120" s="28"/>
      <c r="D120" s="28"/>
      <c r="E120" s="28"/>
      <c r="F120" s="28"/>
      <c r="G120" s="28"/>
      <c r="H120" s="28"/>
      <c r="I120" s="28"/>
      <c r="J120" s="28"/>
      <c r="K120" s="28"/>
      <c r="L120" s="3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31" s="2" customFormat="1" ht="12" customHeight="1">
      <c r="A121" s="28"/>
      <c r="B121" s="29"/>
      <c r="C121" s="23" t="s">
        <v>13</v>
      </c>
      <c r="D121" s="28"/>
      <c r="E121" s="28"/>
      <c r="F121" s="28"/>
      <c r="G121" s="28"/>
      <c r="H121" s="28"/>
      <c r="I121" s="28"/>
      <c r="J121" s="28"/>
      <c r="K121" s="28"/>
      <c r="L121" s="3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31" s="2" customFormat="1" ht="14.45" customHeight="1">
      <c r="A122" s="28"/>
      <c r="B122" s="29"/>
      <c r="C122" s="28"/>
      <c r="D122" s="28"/>
      <c r="E122" s="205" t="str">
        <f>E7</f>
        <v>HALIC_Priloha_2_telocvicna_Zadanie_VV</v>
      </c>
      <c r="F122" s="206"/>
      <c r="G122" s="206"/>
      <c r="H122" s="206"/>
      <c r="I122" s="28"/>
      <c r="J122" s="28"/>
      <c r="K122" s="28"/>
      <c r="L122" s="3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31" s="2" customFormat="1" ht="12" customHeight="1">
      <c r="A123" s="28"/>
      <c r="B123" s="29"/>
      <c r="C123" s="23" t="s">
        <v>89</v>
      </c>
      <c r="D123" s="28"/>
      <c r="E123" s="28"/>
      <c r="F123" s="28"/>
      <c r="G123" s="28"/>
      <c r="H123" s="28"/>
      <c r="I123" s="28"/>
      <c r="J123" s="28"/>
      <c r="K123" s="28"/>
      <c r="L123" s="3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31" s="2" customFormat="1" ht="14.45" customHeight="1">
      <c r="A124" s="28"/>
      <c r="B124" s="29"/>
      <c r="C124" s="28"/>
      <c r="D124" s="28"/>
      <c r="E124" s="189" t="str">
        <f>E9</f>
        <v>Objekt1 - Rozpocet</v>
      </c>
      <c r="F124" s="207"/>
      <c r="G124" s="207"/>
      <c r="H124" s="207"/>
      <c r="I124" s="28"/>
      <c r="J124" s="28"/>
      <c r="K124" s="28"/>
      <c r="L124" s="3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31" s="2" customFormat="1" ht="6.95" customHeight="1">
      <c r="A125" s="28"/>
      <c r="B125" s="29"/>
      <c r="C125" s="28"/>
      <c r="D125" s="28"/>
      <c r="E125" s="28"/>
      <c r="F125" s="28"/>
      <c r="G125" s="28"/>
      <c r="H125" s="28"/>
      <c r="I125" s="28"/>
      <c r="J125" s="28"/>
      <c r="K125" s="28"/>
      <c r="L125" s="3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31" s="2" customFormat="1" ht="12" customHeight="1">
      <c r="A126" s="28"/>
      <c r="B126" s="29"/>
      <c r="C126" s="23" t="s">
        <v>17</v>
      </c>
      <c r="D126" s="28"/>
      <c r="E126" s="28"/>
      <c r="F126" s="21" t="str">
        <f>F12</f>
        <v xml:space="preserve"> Halič</v>
      </c>
      <c r="G126" s="28"/>
      <c r="H126" s="28"/>
      <c r="I126" s="23" t="s">
        <v>19</v>
      </c>
      <c r="J126" s="51" t="str">
        <f>IF(J12="","",J12)</f>
        <v>23. 7. 2021</v>
      </c>
      <c r="K126" s="28"/>
      <c r="L126" s="3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  <row r="127" spans="1:31" s="2" customFormat="1" ht="6.95" customHeight="1">
      <c r="A127" s="28"/>
      <c r="B127" s="29"/>
      <c r="C127" s="28"/>
      <c r="D127" s="28"/>
      <c r="E127" s="28"/>
      <c r="F127" s="28"/>
      <c r="G127" s="28"/>
      <c r="H127" s="28"/>
      <c r="I127" s="28"/>
      <c r="J127" s="28"/>
      <c r="K127" s="28"/>
      <c r="L127" s="3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</row>
    <row r="128" spans="1:31" s="2" customFormat="1" ht="15.6" customHeight="1">
      <c r="A128" s="28"/>
      <c r="B128" s="29"/>
      <c r="C128" s="23" t="s">
        <v>21</v>
      </c>
      <c r="D128" s="28"/>
      <c r="E128" s="28"/>
      <c r="F128" s="21" t="str">
        <f>E15</f>
        <v xml:space="preserve"> Obec Halič</v>
      </c>
      <c r="G128" s="28"/>
      <c r="H128" s="28"/>
      <c r="I128" s="23" t="s">
        <v>27</v>
      </c>
      <c r="J128" s="24" t="str">
        <f>E21</f>
        <v xml:space="preserve"> </v>
      </c>
      <c r="K128" s="28"/>
      <c r="L128" s="3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</row>
    <row r="129" spans="1:65" s="2" customFormat="1" ht="15.6" customHeight="1">
      <c r="A129" s="28"/>
      <c r="B129" s="29"/>
      <c r="C129" s="23" t="s">
        <v>25</v>
      </c>
      <c r="D129" s="28"/>
      <c r="E129" s="28"/>
      <c r="F129" s="21" t="str">
        <f>IF(E18="","",E18)</f>
        <v>CONSTRUCT, s.r.o.</v>
      </c>
      <c r="G129" s="28"/>
      <c r="H129" s="28"/>
      <c r="I129" s="23" t="s">
        <v>30</v>
      </c>
      <c r="J129" s="24" t="str">
        <f>E24</f>
        <v xml:space="preserve"> </v>
      </c>
      <c r="K129" s="28"/>
      <c r="L129" s="3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</row>
    <row r="130" spans="1:65" s="2" customFormat="1" ht="10.35" customHeight="1">
      <c r="A130" s="28"/>
      <c r="B130" s="29"/>
      <c r="C130" s="28"/>
      <c r="D130" s="28"/>
      <c r="E130" s="28"/>
      <c r="F130" s="28"/>
      <c r="G130" s="28"/>
      <c r="H130" s="28"/>
      <c r="I130" s="28"/>
      <c r="J130" s="28"/>
      <c r="K130" s="28"/>
      <c r="L130" s="3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</row>
    <row r="131" spans="1:65" s="11" customFormat="1" ht="29.25" customHeight="1">
      <c r="A131" s="118"/>
      <c r="B131" s="119"/>
      <c r="C131" s="120" t="s">
        <v>112</v>
      </c>
      <c r="D131" s="121" t="s">
        <v>59</v>
      </c>
      <c r="E131" s="121" t="s">
        <v>55</v>
      </c>
      <c r="F131" s="121" t="s">
        <v>56</v>
      </c>
      <c r="G131" s="121" t="s">
        <v>113</v>
      </c>
      <c r="H131" s="121" t="s">
        <v>114</v>
      </c>
      <c r="I131" s="121" t="s">
        <v>115</v>
      </c>
      <c r="J131" s="122" t="s">
        <v>95</v>
      </c>
      <c r="K131" s="123" t="s">
        <v>116</v>
      </c>
      <c r="L131" s="124"/>
      <c r="M131" s="58" t="s">
        <v>1</v>
      </c>
      <c r="N131" s="59" t="s">
        <v>38</v>
      </c>
      <c r="O131" s="59" t="s">
        <v>117</v>
      </c>
      <c r="P131" s="59" t="s">
        <v>118</v>
      </c>
      <c r="Q131" s="59" t="s">
        <v>119</v>
      </c>
      <c r="R131" s="59" t="s">
        <v>120</v>
      </c>
      <c r="S131" s="59" t="s">
        <v>121</v>
      </c>
      <c r="T131" s="60" t="s">
        <v>122</v>
      </c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</row>
    <row r="132" spans="1:65" s="2" customFormat="1" ht="22.9" customHeight="1">
      <c r="A132" s="28"/>
      <c r="B132" s="29"/>
      <c r="C132" s="65" t="s">
        <v>91</v>
      </c>
      <c r="D132" s="28"/>
      <c r="E132" s="28"/>
      <c r="F132" s="28"/>
      <c r="G132" s="28"/>
      <c r="H132" s="28"/>
      <c r="I132" s="28"/>
      <c r="J132" s="125">
        <f>BK132</f>
        <v>103941.12</v>
      </c>
      <c r="K132" s="28"/>
      <c r="L132" s="29"/>
      <c r="M132" s="61"/>
      <c r="N132" s="52"/>
      <c r="O132" s="62"/>
      <c r="P132" s="126">
        <f>P133+P192</f>
        <v>0</v>
      </c>
      <c r="Q132" s="62"/>
      <c r="R132" s="126">
        <f>R133+R192</f>
        <v>0</v>
      </c>
      <c r="S132" s="62"/>
      <c r="T132" s="127">
        <f>T133+T192</f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T132" s="14" t="s">
        <v>73</v>
      </c>
      <c r="AU132" s="14" t="s">
        <v>97</v>
      </c>
      <c r="BK132" s="128">
        <f>BK133+BK192</f>
        <v>103941.12</v>
      </c>
    </row>
    <row r="133" spans="1:65" s="12" customFormat="1" ht="25.9" customHeight="1">
      <c r="B133" s="129"/>
      <c r="D133" s="130" t="s">
        <v>73</v>
      </c>
      <c r="E133" s="131" t="s">
        <v>123</v>
      </c>
      <c r="F133" s="131" t="s">
        <v>124</v>
      </c>
      <c r="J133" s="132">
        <f>BK133</f>
        <v>64289.57</v>
      </c>
      <c r="L133" s="129"/>
      <c r="M133" s="133"/>
      <c r="N133" s="134"/>
      <c r="O133" s="134"/>
      <c r="P133" s="135">
        <f>P134+P136+P151+P190</f>
        <v>0</v>
      </c>
      <c r="Q133" s="134"/>
      <c r="R133" s="135">
        <f>R134+R136+R151+R190</f>
        <v>0</v>
      </c>
      <c r="S133" s="134"/>
      <c r="T133" s="136">
        <f>T134+T136+T151+T190</f>
        <v>0</v>
      </c>
      <c r="AR133" s="130" t="s">
        <v>82</v>
      </c>
      <c r="AT133" s="137" t="s">
        <v>73</v>
      </c>
      <c r="AU133" s="137" t="s">
        <v>74</v>
      </c>
      <c r="AY133" s="130" t="s">
        <v>125</v>
      </c>
      <c r="BK133" s="138">
        <f>BK134+BK136+BK151+BK190</f>
        <v>64289.57</v>
      </c>
    </row>
    <row r="134" spans="1:65" s="12" customFormat="1" ht="22.9" customHeight="1">
      <c r="B134" s="129"/>
      <c r="D134" s="130" t="s">
        <v>73</v>
      </c>
      <c r="E134" s="139" t="s">
        <v>126</v>
      </c>
      <c r="F134" s="139" t="s">
        <v>127</v>
      </c>
      <c r="J134" s="140">
        <f>BK134</f>
        <v>9614</v>
      </c>
      <c r="L134" s="129"/>
      <c r="M134" s="133"/>
      <c r="N134" s="134"/>
      <c r="O134" s="134"/>
      <c r="P134" s="135">
        <f>P135</f>
        <v>0</v>
      </c>
      <c r="Q134" s="134"/>
      <c r="R134" s="135">
        <f>R135</f>
        <v>0</v>
      </c>
      <c r="S134" s="134"/>
      <c r="T134" s="136">
        <f>T135</f>
        <v>0</v>
      </c>
      <c r="AR134" s="130" t="s">
        <v>82</v>
      </c>
      <c r="AT134" s="137" t="s">
        <v>73</v>
      </c>
      <c r="AU134" s="137" t="s">
        <v>82</v>
      </c>
      <c r="AY134" s="130" t="s">
        <v>125</v>
      </c>
      <c r="BK134" s="138">
        <f>BK135</f>
        <v>9614</v>
      </c>
    </row>
    <row r="135" spans="1:65" s="2" customFormat="1" ht="43.15" customHeight="1">
      <c r="A135" s="28"/>
      <c r="B135" s="141"/>
      <c r="C135" s="142" t="s">
        <v>82</v>
      </c>
      <c r="D135" s="142" t="s">
        <v>128</v>
      </c>
      <c r="E135" s="143" t="s">
        <v>129</v>
      </c>
      <c r="F135" s="144" t="s">
        <v>130</v>
      </c>
      <c r="G135" s="145" t="s">
        <v>131</v>
      </c>
      <c r="H135" s="146">
        <v>50.6</v>
      </c>
      <c r="I135" s="147">
        <v>190</v>
      </c>
      <c r="J135" s="147">
        <f>ROUND(I135*H135,2)</f>
        <v>9614</v>
      </c>
      <c r="K135" s="148"/>
      <c r="L135" s="29"/>
      <c r="M135" s="149" t="s">
        <v>1</v>
      </c>
      <c r="N135" s="150" t="s">
        <v>40</v>
      </c>
      <c r="O135" s="151">
        <v>0</v>
      </c>
      <c r="P135" s="151">
        <f>O135*H135</f>
        <v>0</v>
      </c>
      <c r="Q135" s="151">
        <v>0</v>
      </c>
      <c r="R135" s="151">
        <f>Q135*H135</f>
        <v>0</v>
      </c>
      <c r="S135" s="151">
        <v>0</v>
      </c>
      <c r="T135" s="152">
        <f>S135*H135</f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53" t="s">
        <v>132</v>
      </c>
      <c r="AT135" s="153" t="s">
        <v>128</v>
      </c>
      <c r="AU135" s="153" t="s">
        <v>133</v>
      </c>
      <c r="AY135" s="14" t="s">
        <v>125</v>
      </c>
      <c r="BE135" s="154">
        <f>IF(N135="základná",J135,0)</f>
        <v>0</v>
      </c>
      <c r="BF135" s="154">
        <f>IF(N135="znížená",J135,0)</f>
        <v>9614</v>
      </c>
      <c r="BG135" s="154">
        <f>IF(N135="zákl. prenesená",J135,0)</f>
        <v>0</v>
      </c>
      <c r="BH135" s="154">
        <f>IF(N135="zníž. prenesená",J135,0)</f>
        <v>0</v>
      </c>
      <c r="BI135" s="154">
        <f>IF(N135="nulová",J135,0)</f>
        <v>0</v>
      </c>
      <c r="BJ135" s="14" t="s">
        <v>133</v>
      </c>
      <c r="BK135" s="154">
        <f>ROUND(I135*H135,2)</f>
        <v>9614</v>
      </c>
      <c r="BL135" s="14" t="s">
        <v>132</v>
      </c>
      <c r="BM135" s="153" t="s">
        <v>134</v>
      </c>
    </row>
    <row r="136" spans="1:65" s="12" customFormat="1" ht="22.9" customHeight="1">
      <c r="B136" s="129"/>
      <c r="D136" s="130" t="s">
        <v>73</v>
      </c>
      <c r="E136" s="139" t="s">
        <v>135</v>
      </c>
      <c r="F136" s="139" t="s">
        <v>136</v>
      </c>
      <c r="J136" s="140">
        <f>BK136</f>
        <v>38591.980000000003</v>
      </c>
      <c r="L136" s="129"/>
      <c r="M136" s="133"/>
      <c r="N136" s="134"/>
      <c r="O136" s="134"/>
      <c r="P136" s="135">
        <f>SUM(P137:P150)</f>
        <v>0</v>
      </c>
      <c r="Q136" s="134"/>
      <c r="R136" s="135">
        <f>SUM(R137:R150)</f>
        <v>0</v>
      </c>
      <c r="S136" s="134"/>
      <c r="T136" s="136">
        <f>SUM(T137:T150)</f>
        <v>0</v>
      </c>
      <c r="AR136" s="130" t="s">
        <v>82</v>
      </c>
      <c r="AT136" s="137" t="s">
        <v>73</v>
      </c>
      <c r="AU136" s="137" t="s">
        <v>82</v>
      </c>
      <c r="AY136" s="130" t="s">
        <v>125</v>
      </c>
      <c r="BK136" s="138">
        <f>SUM(BK137:BK150)</f>
        <v>38591.980000000003</v>
      </c>
    </row>
    <row r="137" spans="1:65" s="2" customFormat="1" ht="32.450000000000003" customHeight="1">
      <c r="A137" s="28"/>
      <c r="B137" s="141"/>
      <c r="C137" s="142" t="s">
        <v>133</v>
      </c>
      <c r="D137" s="142" t="s">
        <v>128</v>
      </c>
      <c r="E137" s="143" t="s">
        <v>137</v>
      </c>
      <c r="F137" s="144" t="s">
        <v>138</v>
      </c>
      <c r="G137" s="145" t="s">
        <v>139</v>
      </c>
      <c r="H137" s="146">
        <v>162</v>
      </c>
      <c r="I137" s="147">
        <v>1</v>
      </c>
      <c r="J137" s="147">
        <f t="shared" ref="J137:J150" si="0">ROUND(I137*H137,2)</f>
        <v>162</v>
      </c>
      <c r="K137" s="148"/>
      <c r="L137" s="29"/>
      <c r="M137" s="149" t="s">
        <v>1</v>
      </c>
      <c r="N137" s="150" t="s">
        <v>40</v>
      </c>
      <c r="O137" s="151">
        <v>0</v>
      </c>
      <c r="P137" s="151">
        <f t="shared" ref="P137:P150" si="1">O137*H137</f>
        <v>0</v>
      </c>
      <c r="Q137" s="151">
        <v>0</v>
      </c>
      <c r="R137" s="151">
        <f t="shared" ref="R137:R150" si="2">Q137*H137</f>
        <v>0</v>
      </c>
      <c r="S137" s="151">
        <v>0</v>
      </c>
      <c r="T137" s="152">
        <f t="shared" ref="T137:T150" si="3">S137*H137</f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53" t="s">
        <v>132</v>
      </c>
      <c r="AT137" s="153" t="s">
        <v>128</v>
      </c>
      <c r="AU137" s="153" t="s">
        <v>133</v>
      </c>
      <c r="AY137" s="14" t="s">
        <v>125</v>
      </c>
      <c r="BE137" s="154">
        <f t="shared" ref="BE137:BE150" si="4">IF(N137="základná",J137,0)</f>
        <v>0</v>
      </c>
      <c r="BF137" s="154">
        <f t="shared" ref="BF137:BF150" si="5">IF(N137="znížená",J137,0)</f>
        <v>162</v>
      </c>
      <c r="BG137" s="154">
        <f t="shared" ref="BG137:BG150" si="6">IF(N137="zákl. prenesená",J137,0)</f>
        <v>0</v>
      </c>
      <c r="BH137" s="154">
        <f t="shared" ref="BH137:BH150" si="7">IF(N137="zníž. prenesená",J137,0)</f>
        <v>0</v>
      </c>
      <c r="BI137" s="154">
        <f t="shared" ref="BI137:BI150" si="8">IF(N137="nulová",J137,0)</f>
        <v>0</v>
      </c>
      <c r="BJ137" s="14" t="s">
        <v>133</v>
      </c>
      <c r="BK137" s="154">
        <f t="shared" ref="BK137:BK150" si="9">ROUND(I137*H137,2)</f>
        <v>162</v>
      </c>
      <c r="BL137" s="14" t="s">
        <v>132</v>
      </c>
      <c r="BM137" s="153" t="s">
        <v>140</v>
      </c>
    </row>
    <row r="138" spans="1:65" s="2" customFormat="1" ht="14.45" customHeight="1">
      <c r="A138" s="28"/>
      <c r="B138" s="141"/>
      <c r="C138" s="155" t="s">
        <v>126</v>
      </c>
      <c r="D138" s="155" t="s">
        <v>141</v>
      </c>
      <c r="E138" s="156" t="s">
        <v>142</v>
      </c>
      <c r="F138" s="157" t="s">
        <v>143</v>
      </c>
      <c r="G138" s="158" t="s">
        <v>139</v>
      </c>
      <c r="H138" s="159">
        <v>162</v>
      </c>
      <c r="I138" s="160">
        <v>0.25</v>
      </c>
      <c r="J138" s="160">
        <f t="shared" si="0"/>
        <v>40.5</v>
      </c>
      <c r="K138" s="161"/>
      <c r="L138" s="162"/>
      <c r="M138" s="163" t="s">
        <v>1</v>
      </c>
      <c r="N138" s="164" t="s">
        <v>40</v>
      </c>
      <c r="O138" s="151">
        <v>0</v>
      </c>
      <c r="P138" s="151">
        <f t="shared" si="1"/>
        <v>0</v>
      </c>
      <c r="Q138" s="151">
        <v>0</v>
      </c>
      <c r="R138" s="151">
        <f t="shared" si="2"/>
        <v>0</v>
      </c>
      <c r="S138" s="151">
        <v>0</v>
      </c>
      <c r="T138" s="152">
        <f t="shared" si="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53" t="s">
        <v>144</v>
      </c>
      <c r="AT138" s="153" t="s">
        <v>141</v>
      </c>
      <c r="AU138" s="153" t="s">
        <v>133</v>
      </c>
      <c r="AY138" s="14" t="s">
        <v>125</v>
      </c>
      <c r="BE138" s="154">
        <f t="shared" si="4"/>
        <v>0</v>
      </c>
      <c r="BF138" s="154">
        <f t="shared" si="5"/>
        <v>40.5</v>
      </c>
      <c r="BG138" s="154">
        <f t="shared" si="6"/>
        <v>0</v>
      </c>
      <c r="BH138" s="154">
        <f t="shared" si="7"/>
        <v>0</v>
      </c>
      <c r="BI138" s="154">
        <f t="shared" si="8"/>
        <v>0</v>
      </c>
      <c r="BJ138" s="14" t="s">
        <v>133</v>
      </c>
      <c r="BK138" s="154">
        <f t="shared" si="9"/>
        <v>40.5</v>
      </c>
      <c r="BL138" s="14" t="s">
        <v>132</v>
      </c>
      <c r="BM138" s="153" t="s">
        <v>145</v>
      </c>
    </row>
    <row r="139" spans="1:65" s="2" customFormat="1" ht="14.45" customHeight="1">
      <c r="A139" s="28"/>
      <c r="B139" s="141"/>
      <c r="C139" s="155" t="s">
        <v>132</v>
      </c>
      <c r="D139" s="155" t="s">
        <v>141</v>
      </c>
      <c r="E139" s="156" t="s">
        <v>146</v>
      </c>
      <c r="F139" s="157" t="s">
        <v>147</v>
      </c>
      <c r="G139" s="158" t="s">
        <v>148</v>
      </c>
      <c r="H139" s="159">
        <v>8</v>
      </c>
      <c r="I139" s="160">
        <v>1.58</v>
      </c>
      <c r="J139" s="160">
        <f t="shared" si="0"/>
        <v>12.64</v>
      </c>
      <c r="K139" s="161"/>
      <c r="L139" s="162"/>
      <c r="M139" s="163" t="s">
        <v>1</v>
      </c>
      <c r="N139" s="164" t="s">
        <v>40</v>
      </c>
      <c r="O139" s="151">
        <v>0</v>
      </c>
      <c r="P139" s="151">
        <f t="shared" si="1"/>
        <v>0</v>
      </c>
      <c r="Q139" s="151">
        <v>0</v>
      </c>
      <c r="R139" s="151">
        <f t="shared" si="2"/>
        <v>0</v>
      </c>
      <c r="S139" s="151">
        <v>0</v>
      </c>
      <c r="T139" s="152">
        <f t="shared" si="3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53" t="s">
        <v>144</v>
      </c>
      <c r="AT139" s="153" t="s">
        <v>141</v>
      </c>
      <c r="AU139" s="153" t="s">
        <v>133</v>
      </c>
      <c r="AY139" s="14" t="s">
        <v>125</v>
      </c>
      <c r="BE139" s="154">
        <f t="shared" si="4"/>
        <v>0</v>
      </c>
      <c r="BF139" s="154">
        <f t="shared" si="5"/>
        <v>12.64</v>
      </c>
      <c r="BG139" s="154">
        <f t="shared" si="6"/>
        <v>0</v>
      </c>
      <c r="BH139" s="154">
        <f t="shared" si="7"/>
        <v>0</v>
      </c>
      <c r="BI139" s="154">
        <f t="shared" si="8"/>
        <v>0</v>
      </c>
      <c r="BJ139" s="14" t="s">
        <v>133</v>
      </c>
      <c r="BK139" s="154">
        <f t="shared" si="9"/>
        <v>12.64</v>
      </c>
      <c r="BL139" s="14" t="s">
        <v>132</v>
      </c>
      <c r="BM139" s="153" t="s">
        <v>149</v>
      </c>
    </row>
    <row r="140" spans="1:65" s="2" customFormat="1" ht="14.45" customHeight="1">
      <c r="A140" s="28"/>
      <c r="B140" s="141"/>
      <c r="C140" s="142" t="s">
        <v>150</v>
      </c>
      <c r="D140" s="142" t="s">
        <v>128</v>
      </c>
      <c r="E140" s="143" t="s">
        <v>151</v>
      </c>
      <c r="F140" s="144" t="s">
        <v>152</v>
      </c>
      <c r="G140" s="145" t="s">
        <v>139</v>
      </c>
      <c r="H140" s="146">
        <v>162</v>
      </c>
      <c r="I140" s="147">
        <v>1</v>
      </c>
      <c r="J140" s="147">
        <f t="shared" si="0"/>
        <v>162</v>
      </c>
      <c r="K140" s="148"/>
      <c r="L140" s="29"/>
      <c r="M140" s="149" t="s">
        <v>1</v>
      </c>
      <c r="N140" s="150" t="s">
        <v>40</v>
      </c>
      <c r="O140" s="151">
        <v>0</v>
      </c>
      <c r="P140" s="151">
        <f t="shared" si="1"/>
        <v>0</v>
      </c>
      <c r="Q140" s="151">
        <v>0</v>
      </c>
      <c r="R140" s="151">
        <f t="shared" si="2"/>
        <v>0</v>
      </c>
      <c r="S140" s="151">
        <v>0</v>
      </c>
      <c r="T140" s="152">
        <f t="shared" si="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53" t="s">
        <v>132</v>
      </c>
      <c r="AT140" s="153" t="s">
        <v>128</v>
      </c>
      <c r="AU140" s="153" t="s">
        <v>133</v>
      </c>
      <c r="AY140" s="14" t="s">
        <v>125</v>
      </c>
      <c r="BE140" s="154">
        <f t="shared" si="4"/>
        <v>0</v>
      </c>
      <c r="BF140" s="154">
        <f t="shared" si="5"/>
        <v>162</v>
      </c>
      <c r="BG140" s="154">
        <f t="shared" si="6"/>
        <v>0</v>
      </c>
      <c r="BH140" s="154">
        <f t="shared" si="7"/>
        <v>0</v>
      </c>
      <c r="BI140" s="154">
        <f t="shared" si="8"/>
        <v>0</v>
      </c>
      <c r="BJ140" s="14" t="s">
        <v>133</v>
      </c>
      <c r="BK140" s="154">
        <f t="shared" si="9"/>
        <v>162</v>
      </c>
      <c r="BL140" s="14" t="s">
        <v>132</v>
      </c>
      <c r="BM140" s="153" t="s">
        <v>153</v>
      </c>
    </row>
    <row r="141" spans="1:65" s="2" customFormat="1" ht="32.450000000000003" customHeight="1">
      <c r="A141" s="28"/>
      <c r="B141" s="141"/>
      <c r="C141" s="142" t="s">
        <v>135</v>
      </c>
      <c r="D141" s="142" t="s">
        <v>128</v>
      </c>
      <c r="E141" s="143" t="s">
        <v>154</v>
      </c>
      <c r="F141" s="144" t="s">
        <v>155</v>
      </c>
      <c r="G141" s="145" t="s">
        <v>139</v>
      </c>
      <c r="H141" s="146">
        <v>80</v>
      </c>
      <c r="I141" s="147">
        <v>13.5</v>
      </c>
      <c r="J141" s="147">
        <f t="shared" si="0"/>
        <v>1080</v>
      </c>
      <c r="K141" s="148"/>
      <c r="L141" s="29"/>
      <c r="M141" s="149" t="s">
        <v>1</v>
      </c>
      <c r="N141" s="150" t="s">
        <v>40</v>
      </c>
      <c r="O141" s="151">
        <v>0</v>
      </c>
      <c r="P141" s="151">
        <f t="shared" si="1"/>
        <v>0</v>
      </c>
      <c r="Q141" s="151">
        <v>0</v>
      </c>
      <c r="R141" s="151">
        <f t="shared" si="2"/>
        <v>0</v>
      </c>
      <c r="S141" s="151">
        <v>0</v>
      </c>
      <c r="T141" s="152">
        <f t="shared" si="3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53" t="s">
        <v>132</v>
      </c>
      <c r="AT141" s="153" t="s">
        <v>128</v>
      </c>
      <c r="AU141" s="153" t="s">
        <v>133</v>
      </c>
      <c r="AY141" s="14" t="s">
        <v>125</v>
      </c>
      <c r="BE141" s="154">
        <f t="shared" si="4"/>
        <v>0</v>
      </c>
      <c r="BF141" s="154">
        <f t="shared" si="5"/>
        <v>1080</v>
      </c>
      <c r="BG141" s="154">
        <f t="shared" si="6"/>
        <v>0</v>
      </c>
      <c r="BH141" s="154">
        <f t="shared" si="7"/>
        <v>0</v>
      </c>
      <c r="BI141" s="154">
        <f t="shared" si="8"/>
        <v>0</v>
      </c>
      <c r="BJ141" s="14" t="s">
        <v>133</v>
      </c>
      <c r="BK141" s="154">
        <f t="shared" si="9"/>
        <v>1080</v>
      </c>
      <c r="BL141" s="14" t="s">
        <v>132</v>
      </c>
      <c r="BM141" s="153" t="s">
        <v>156</v>
      </c>
    </row>
    <row r="142" spans="1:65" s="2" customFormat="1" ht="32.450000000000003" customHeight="1">
      <c r="A142" s="28"/>
      <c r="B142" s="141"/>
      <c r="C142" s="142" t="s">
        <v>157</v>
      </c>
      <c r="D142" s="142" t="s">
        <v>128</v>
      </c>
      <c r="E142" s="143" t="s">
        <v>158</v>
      </c>
      <c r="F142" s="144" t="s">
        <v>159</v>
      </c>
      <c r="G142" s="145" t="s">
        <v>139</v>
      </c>
      <c r="H142" s="146">
        <v>670.1</v>
      </c>
      <c r="I142" s="147">
        <v>4.9000000000000004</v>
      </c>
      <c r="J142" s="147">
        <f t="shared" si="0"/>
        <v>3283.49</v>
      </c>
      <c r="K142" s="148"/>
      <c r="L142" s="29"/>
      <c r="M142" s="149" t="s">
        <v>1</v>
      </c>
      <c r="N142" s="150" t="s">
        <v>40</v>
      </c>
      <c r="O142" s="151">
        <v>0</v>
      </c>
      <c r="P142" s="151">
        <f t="shared" si="1"/>
        <v>0</v>
      </c>
      <c r="Q142" s="151">
        <v>0</v>
      </c>
      <c r="R142" s="151">
        <f t="shared" si="2"/>
        <v>0</v>
      </c>
      <c r="S142" s="151">
        <v>0</v>
      </c>
      <c r="T142" s="152">
        <f t="shared" si="3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53" t="s">
        <v>132</v>
      </c>
      <c r="AT142" s="153" t="s">
        <v>128</v>
      </c>
      <c r="AU142" s="153" t="s">
        <v>133</v>
      </c>
      <c r="AY142" s="14" t="s">
        <v>125</v>
      </c>
      <c r="BE142" s="154">
        <f t="shared" si="4"/>
        <v>0</v>
      </c>
      <c r="BF142" s="154">
        <f t="shared" si="5"/>
        <v>3283.49</v>
      </c>
      <c r="BG142" s="154">
        <f t="shared" si="6"/>
        <v>0</v>
      </c>
      <c r="BH142" s="154">
        <f t="shared" si="7"/>
        <v>0</v>
      </c>
      <c r="BI142" s="154">
        <f t="shared" si="8"/>
        <v>0</v>
      </c>
      <c r="BJ142" s="14" t="s">
        <v>133</v>
      </c>
      <c r="BK142" s="154">
        <f t="shared" si="9"/>
        <v>3283.49</v>
      </c>
      <c r="BL142" s="14" t="s">
        <v>132</v>
      </c>
      <c r="BM142" s="153" t="s">
        <v>160</v>
      </c>
    </row>
    <row r="143" spans="1:65" s="2" customFormat="1" ht="21.6" customHeight="1">
      <c r="A143" s="28"/>
      <c r="B143" s="141"/>
      <c r="C143" s="142" t="s">
        <v>144</v>
      </c>
      <c r="D143" s="142" t="s">
        <v>128</v>
      </c>
      <c r="E143" s="143" t="s">
        <v>161</v>
      </c>
      <c r="F143" s="144" t="s">
        <v>162</v>
      </c>
      <c r="G143" s="145" t="s">
        <v>139</v>
      </c>
      <c r="H143" s="146">
        <v>68.5</v>
      </c>
      <c r="I143" s="147">
        <v>7.5</v>
      </c>
      <c r="J143" s="147">
        <f t="shared" si="0"/>
        <v>513.75</v>
      </c>
      <c r="K143" s="148"/>
      <c r="L143" s="29"/>
      <c r="M143" s="149" t="s">
        <v>1</v>
      </c>
      <c r="N143" s="150" t="s">
        <v>40</v>
      </c>
      <c r="O143" s="151">
        <v>0</v>
      </c>
      <c r="P143" s="151">
        <f t="shared" si="1"/>
        <v>0</v>
      </c>
      <c r="Q143" s="151">
        <v>0</v>
      </c>
      <c r="R143" s="151">
        <f t="shared" si="2"/>
        <v>0</v>
      </c>
      <c r="S143" s="151">
        <v>0</v>
      </c>
      <c r="T143" s="152">
        <f t="shared" si="3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53" t="s">
        <v>132</v>
      </c>
      <c r="AT143" s="153" t="s">
        <v>128</v>
      </c>
      <c r="AU143" s="153" t="s">
        <v>133</v>
      </c>
      <c r="AY143" s="14" t="s">
        <v>125</v>
      </c>
      <c r="BE143" s="154">
        <f t="shared" si="4"/>
        <v>0</v>
      </c>
      <c r="BF143" s="154">
        <f t="shared" si="5"/>
        <v>513.75</v>
      </c>
      <c r="BG143" s="154">
        <f t="shared" si="6"/>
        <v>0</v>
      </c>
      <c r="BH143" s="154">
        <f t="shared" si="7"/>
        <v>0</v>
      </c>
      <c r="BI143" s="154">
        <f t="shared" si="8"/>
        <v>0</v>
      </c>
      <c r="BJ143" s="14" t="s">
        <v>133</v>
      </c>
      <c r="BK143" s="154">
        <f t="shared" si="9"/>
        <v>513.75</v>
      </c>
      <c r="BL143" s="14" t="s">
        <v>132</v>
      </c>
      <c r="BM143" s="153" t="s">
        <v>163</v>
      </c>
    </row>
    <row r="144" spans="1:65" s="2" customFormat="1" ht="21.6" customHeight="1">
      <c r="A144" s="28"/>
      <c r="B144" s="141"/>
      <c r="C144" s="142" t="s">
        <v>164</v>
      </c>
      <c r="D144" s="142" t="s">
        <v>128</v>
      </c>
      <c r="E144" s="143" t="s">
        <v>165</v>
      </c>
      <c r="F144" s="144" t="s">
        <v>166</v>
      </c>
      <c r="G144" s="145" t="s">
        <v>139</v>
      </c>
      <c r="H144" s="146">
        <v>738.6</v>
      </c>
      <c r="I144" s="147">
        <v>0.11</v>
      </c>
      <c r="J144" s="147">
        <f t="shared" si="0"/>
        <v>81.25</v>
      </c>
      <c r="K144" s="148"/>
      <c r="L144" s="29"/>
      <c r="M144" s="149" t="s">
        <v>1</v>
      </c>
      <c r="N144" s="150" t="s">
        <v>40</v>
      </c>
      <c r="O144" s="151">
        <v>0</v>
      </c>
      <c r="P144" s="151">
        <f t="shared" si="1"/>
        <v>0</v>
      </c>
      <c r="Q144" s="151">
        <v>0</v>
      </c>
      <c r="R144" s="151">
        <f t="shared" si="2"/>
        <v>0</v>
      </c>
      <c r="S144" s="151">
        <v>0</v>
      </c>
      <c r="T144" s="152">
        <f t="shared" si="3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53" t="s">
        <v>132</v>
      </c>
      <c r="AT144" s="153" t="s">
        <v>128</v>
      </c>
      <c r="AU144" s="153" t="s">
        <v>133</v>
      </c>
      <c r="AY144" s="14" t="s">
        <v>125</v>
      </c>
      <c r="BE144" s="154">
        <f t="shared" si="4"/>
        <v>0</v>
      </c>
      <c r="BF144" s="154">
        <f t="shared" si="5"/>
        <v>81.25</v>
      </c>
      <c r="BG144" s="154">
        <f t="shared" si="6"/>
        <v>0</v>
      </c>
      <c r="BH144" s="154">
        <f t="shared" si="7"/>
        <v>0</v>
      </c>
      <c r="BI144" s="154">
        <f t="shared" si="8"/>
        <v>0</v>
      </c>
      <c r="BJ144" s="14" t="s">
        <v>133</v>
      </c>
      <c r="BK144" s="154">
        <f t="shared" si="9"/>
        <v>81.25</v>
      </c>
      <c r="BL144" s="14" t="s">
        <v>132</v>
      </c>
      <c r="BM144" s="153" t="s">
        <v>167</v>
      </c>
    </row>
    <row r="145" spans="1:65" s="2" customFormat="1" ht="32.450000000000003" customHeight="1">
      <c r="A145" s="28"/>
      <c r="B145" s="141"/>
      <c r="C145" s="142" t="s">
        <v>168</v>
      </c>
      <c r="D145" s="142" t="s">
        <v>128</v>
      </c>
      <c r="E145" s="143" t="s">
        <v>169</v>
      </c>
      <c r="F145" s="144" t="s">
        <v>170</v>
      </c>
      <c r="G145" s="145" t="s">
        <v>139</v>
      </c>
      <c r="H145" s="146">
        <v>738.6</v>
      </c>
      <c r="I145" s="147">
        <v>0.12</v>
      </c>
      <c r="J145" s="147">
        <f t="shared" si="0"/>
        <v>88.63</v>
      </c>
      <c r="K145" s="148"/>
      <c r="L145" s="29"/>
      <c r="M145" s="149" t="s">
        <v>1</v>
      </c>
      <c r="N145" s="150" t="s">
        <v>40</v>
      </c>
      <c r="O145" s="151">
        <v>0</v>
      </c>
      <c r="P145" s="151">
        <f t="shared" si="1"/>
        <v>0</v>
      </c>
      <c r="Q145" s="151">
        <v>0</v>
      </c>
      <c r="R145" s="151">
        <f t="shared" si="2"/>
        <v>0</v>
      </c>
      <c r="S145" s="151">
        <v>0</v>
      </c>
      <c r="T145" s="152">
        <f t="shared" si="3"/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53" t="s">
        <v>132</v>
      </c>
      <c r="AT145" s="153" t="s">
        <v>128</v>
      </c>
      <c r="AU145" s="153" t="s">
        <v>133</v>
      </c>
      <c r="AY145" s="14" t="s">
        <v>125</v>
      </c>
      <c r="BE145" s="154">
        <f t="shared" si="4"/>
        <v>0</v>
      </c>
      <c r="BF145" s="154">
        <f t="shared" si="5"/>
        <v>88.63</v>
      </c>
      <c r="BG145" s="154">
        <f t="shared" si="6"/>
        <v>0</v>
      </c>
      <c r="BH145" s="154">
        <f t="shared" si="7"/>
        <v>0</v>
      </c>
      <c r="BI145" s="154">
        <f t="shared" si="8"/>
        <v>0</v>
      </c>
      <c r="BJ145" s="14" t="s">
        <v>133</v>
      </c>
      <c r="BK145" s="154">
        <f t="shared" si="9"/>
        <v>88.63</v>
      </c>
      <c r="BL145" s="14" t="s">
        <v>132</v>
      </c>
      <c r="BM145" s="153" t="s">
        <v>171</v>
      </c>
    </row>
    <row r="146" spans="1:65" s="2" customFormat="1" ht="21.6" customHeight="1">
      <c r="A146" s="28"/>
      <c r="B146" s="141"/>
      <c r="C146" s="142" t="s">
        <v>172</v>
      </c>
      <c r="D146" s="142" t="s">
        <v>128</v>
      </c>
      <c r="E146" s="143" t="s">
        <v>173</v>
      </c>
      <c r="F146" s="144" t="s">
        <v>174</v>
      </c>
      <c r="G146" s="145" t="s">
        <v>139</v>
      </c>
      <c r="H146" s="146">
        <v>738.6</v>
      </c>
      <c r="I146" s="147">
        <v>0.2</v>
      </c>
      <c r="J146" s="147">
        <f t="shared" si="0"/>
        <v>147.72</v>
      </c>
      <c r="K146" s="148"/>
      <c r="L146" s="29"/>
      <c r="M146" s="149" t="s">
        <v>1</v>
      </c>
      <c r="N146" s="150" t="s">
        <v>40</v>
      </c>
      <c r="O146" s="151">
        <v>0</v>
      </c>
      <c r="P146" s="151">
        <f t="shared" si="1"/>
        <v>0</v>
      </c>
      <c r="Q146" s="151">
        <v>0</v>
      </c>
      <c r="R146" s="151">
        <f t="shared" si="2"/>
        <v>0</v>
      </c>
      <c r="S146" s="151">
        <v>0</v>
      </c>
      <c r="T146" s="152">
        <f t="shared" si="3"/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53" t="s">
        <v>132</v>
      </c>
      <c r="AT146" s="153" t="s">
        <v>128</v>
      </c>
      <c r="AU146" s="153" t="s">
        <v>133</v>
      </c>
      <c r="AY146" s="14" t="s">
        <v>125</v>
      </c>
      <c r="BE146" s="154">
        <f t="shared" si="4"/>
        <v>0</v>
      </c>
      <c r="BF146" s="154">
        <f t="shared" si="5"/>
        <v>147.72</v>
      </c>
      <c r="BG146" s="154">
        <f t="shared" si="6"/>
        <v>0</v>
      </c>
      <c r="BH146" s="154">
        <f t="shared" si="7"/>
        <v>0</v>
      </c>
      <c r="BI146" s="154">
        <f t="shared" si="8"/>
        <v>0</v>
      </c>
      <c r="BJ146" s="14" t="s">
        <v>133</v>
      </c>
      <c r="BK146" s="154">
        <f t="shared" si="9"/>
        <v>147.72</v>
      </c>
      <c r="BL146" s="14" t="s">
        <v>132</v>
      </c>
      <c r="BM146" s="153" t="s">
        <v>175</v>
      </c>
    </row>
    <row r="147" spans="1:65" s="2" customFormat="1" ht="32.450000000000003" customHeight="1">
      <c r="A147" s="28"/>
      <c r="B147" s="141"/>
      <c r="C147" s="142" t="s">
        <v>176</v>
      </c>
      <c r="D147" s="142" t="s">
        <v>128</v>
      </c>
      <c r="E147" s="143" t="s">
        <v>177</v>
      </c>
      <c r="F147" s="144" t="s">
        <v>178</v>
      </c>
      <c r="G147" s="145" t="s">
        <v>139</v>
      </c>
      <c r="H147" s="146">
        <v>607.4</v>
      </c>
      <c r="I147" s="147">
        <v>44</v>
      </c>
      <c r="J147" s="147">
        <f t="shared" si="0"/>
        <v>26725.599999999999</v>
      </c>
      <c r="K147" s="148"/>
      <c r="L147" s="29"/>
      <c r="M147" s="149" t="s">
        <v>1</v>
      </c>
      <c r="N147" s="150" t="s">
        <v>40</v>
      </c>
      <c r="O147" s="151">
        <v>0</v>
      </c>
      <c r="P147" s="151">
        <f t="shared" si="1"/>
        <v>0</v>
      </c>
      <c r="Q147" s="151">
        <v>0</v>
      </c>
      <c r="R147" s="151">
        <f t="shared" si="2"/>
        <v>0</v>
      </c>
      <c r="S147" s="151">
        <v>0</v>
      </c>
      <c r="T147" s="152">
        <f t="shared" si="3"/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53" t="s">
        <v>132</v>
      </c>
      <c r="AT147" s="153" t="s">
        <v>128</v>
      </c>
      <c r="AU147" s="153" t="s">
        <v>133</v>
      </c>
      <c r="AY147" s="14" t="s">
        <v>125</v>
      </c>
      <c r="BE147" s="154">
        <f t="shared" si="4"/>
        <v>0</v>
      </c>
      <c r="BF147" s="154">
        <f t="shared" si="5"/>
        <v>26725.599999999999</v>
      </c>
      <c r="BG147" s="154">
        <f t="shared" si="6"/>
        <v>0</v>
      </c>
      <c r="BH147" s="154">
        <f t="shared" si="7"/>
        <v>0</v>
      </c>
      <c r="BI147" s="154">
        <f t="shared" si="8"/>
        <v>0</v>
      </c>
      <c r="BJ147" s="14" t="s">
        <v>133</v>
      </c>
      <c r="BK147" s="154">
        <f t="shared" si="9"/>
        <v>26725.599999999999</v>
      </c>
      <c r="BL147" s="14" t="s">
        <v>132</v>
      </c>
      <c r="BM147" s="153" t="s">
        <v>179</v>
      </c>
    </row>
    <row r="148" spans="1:65" s="2" customFormat="1" ht="43.15" customHeight="1">
      <c r="A148" s="28"/>
      <c r="B148" s="141"/>
      <c r="C148" s="142" t="s">
        <v>180</v>
      </c>
      <c r="D148" s="142" t="s">
        <v>128</v>
      </c>
      <c r="E148" s="143" t="s">
        <v>181</v>
      </c>
      <c r="F148" s="144" t="s">
        <v>182</v>
      </c>
      <c r="G148" s="145" t="s">
        <v>139</v>
      </c>
      <c r="H148" s="146">
        <v>51.2</v>
      </c>
      <c r="I148" s="147">
        <v>45</v>
      </c>
      <c r="J148" s="147">
        <f t="shared" si="0"/>
        <v>2304</v>
      </c>
      <c r="K148" s="148"/>
      <c r="L148" s="29"/>
      <c r="M148" s="149" t="s">
        <v>1</v>
      </c>
      <c r="N148" s="150" t="s">
        <v>40</v>
      </c>
      <c r="O148" s="151">
        <v>0</v>
      </c>
      <c r="P148" s="151">
        <f t="shared" si="1"/>
        <v>0</v>
      </c>
      <c r="Q148" s="151">
        <v>0</v>
      </c>
      <c r="R148" s="151">
        <f t="shared" si="2"/>
        <v>0</v>
      </c>
      <c r="S148" s="151">
        <v>0</v>
      </c>
      <c r="T148" s="152">
        <f t="shared" si="3"/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53" t="s">
        <v>132</v>
      </c>
      <c r="AT148" s="153" t="s">
        <v>128</v>
      </c>
      <c r="AU148" s="153" t="s">
        <v>133</v>
      </c>
      <c r="AY148" s="14" t="s">
        <v>125</v>
      </c>
      <c r="BE148" s="154">
        <f t="shared" si="4"/>
        <v>0</v>
      </c>
      <c r="BF148" s="154">
        <f t="shared" si="5"/>
        <v>2304</v>
      </c>
      <c r="BG148" s="154">
        <f t="shared" si="6"/>
        <v>0</v>
      </c>
      <c r="BH148" s="154">
        <f t="shared" si="7"/>
        <v>0</v>
      </c>
      <c r="BI148" s="154">
        <f t="shared" si="8"/>
        <v>0</v>
      </c>
      <c r="BJ148" s="14" t="s">
        <v>133</v>
      </c>
      <c r="BK148" s="154">
        <f t="shared" si="9"/>
        <v>2304</v>
      </c>
      <c r="BL148" s="14" t="s">
        <v>132</v>
      </c>
      <c r="BM148" s="153" t="s">
        <v>183</v>
      </c>
    </row>
    <row r="149" spans="1:65" s="2" customFormat="1" ht="43.15" customHeight="1">
      <c r="A149" s="28"/>
      <c r="B149" s="141"/>
      <c r="C149" s="142" t="s">
        <v>184</v>
      </c>
      <c r="D149" s="142" t="s">
        <v>128</v>
      </c>
      <c r="E149" s="143" t="s">
        <v>185</v>
      </c>
      <c r="F149" s="144" t="s">
        <v>186</v>
      </c>
      <c r="G149" s="145" t="s">
        <v>139</v>
      </c>
      <c r="H149" s="146">
        <v>80</v>
      </c>
      <c r="I149" s="147">
        <v>39</v>
      </c>
      <c r="J149" s="147">
        <f t="shared" si="0"/>
        <v>3120</v>
      </c>
      <c r="K149" s="148"/>
      <c r="L149" s="29"/>
      <c r="M149" s="149" t="s">
        <v>1</v>
      </c>
      <c r="N149" s="150" t="s">
        <v>40</v>
      </c>
      <c r="O149" s="151">
        <v>0</v>
      </c>
      <c r="P149" s="151">
        <f t="shared" si="1"/>
        <v>0</v>
      </c>
      <c r="Q149" s="151">
        <v>0</v>
      </c>
      <c r="R149" s="151">
        <f t="shared" si="2"/>
        <v>0</v>
      </c>
      <c r="S149" s="151">
        <v>0</v>
      </c>
      <c r="T149" s="152">
        <f t="shared" si="3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53" t="s">
        <v>132</v>
      </c>
      <c r="AT149" s="153" t="s">
        <v>128</v>
      </c>
      <c r="AU149" s="153" t="s">
        <v>133</v>
      </c>
      <c r="AY149" s="14" t="s">
        <v>125</v>
      </c>
      <c r="BE149" s="154">
        <f t="shared" si="4"/>
        <v>0</v>
      </c>
      <c r="BF149" s="154">
        <f t="shared" si="5"/>
        <v>3120</v>
      </c>
      <c r="BG149" s="154">
        <f t="shared" si="6"/>
        <v>0</v>
      </c>
      <c r="BH149" s="154">
        <f t="shared" si="7"/>
        <v>0</v>
      </c>
      <c r="BI149" s="154">
        <f t="shared" si="8"/>
        <v>0</v>
      </c>
      <c r="BJ149" s="14" t="s">
        <v>133</v>
      </c>
      <c r="BK149" s="154">
        <f t="shared" si="9"/>
        <v>3120</v>
      </c>
      <c r="BL149" s="14" t="s">
        <v>132</v>
      </c>
      <c r="BM149" s="153" t="s">
        <v>187</v>
      </c>
    </row>
    <row r="150" spans="1:65" s="2" customFormat="1" ht="32.450000000000003" customHeight="1">
      <c r="A150" s="28"/>
      <c r="B150" s="141"/>
      <c r="C150" s="142" t="s">
        <v>188</v>
      </c>
      <c r="D150" s="142" t="s">
        <v>128</v>
      </c>
      <c r="E150" s="143" t="s">
        <v>189</v>
      </c>
      <c r="F150" s="144" t="s">
        <v>190</v>
      </c>
      <c r="G150" s="145" t="s">
        <v>139</v>
      </c>
      <c r="H150" s="146">
        <v>51.2</v>
      </c>
      <c r="I150" s="147">
        <v>17</v>
      </c>
      <c r="J150" s="147">
        <f t="shared" si="0"/>
        <v>870.4</v>
      </c>
      <c r="K150" s="148"/>
      <c r="L150" s="29"/>
      <c r="M150" s="149" t="s">
        <v>1</v>
      </c>
      <c r="N150" s="150" t="s">
        <v>40</v>
      </c>
      <c r="O150" s="151">
        <v>0</v>
      </c>
      <c r="P150" s="151">
        <f t="shared" si="1"/>
        <v>0</v>
      </c>
      <c r="Q150" s="151">
        <v>0</v>
      </c>
      <c r="R150" s="151">
        <f t="shared" si="2"/>
        <v>0</v>
      </c>
      <c r="S150" s="151">
        <v>0</v>
      </c>
      <c r="T150" s="152">
        <f t="shared" si="3"/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53" t="s">
        <v>132</v>
      </c>
      <c r="AT150" s="153" t="s">
        <v>128</v>
      </c>
      <c r="AU150" s="153" t="s">
        <v>133</v>
      </c>
      <c r="AY150" s="14" t="s">
        <v>125</v>
      </c>
      <c r="BE150" s="154">
        <f t="shared" si="4"/>
        <v>0</v>
      </c>
      <c r="BF150" s="154">
        <f t="shared" si="5"/>
        <v>870.4</v>
      </c>
      <c r="BG150" s="154">
        <f t="shared" si="6"/>
        <v>0</v>
      </c>
      <c r="BH150" s="154">
        <f t="shared" si="7"/>
        <v>0</v>
      </c>
      <c r="BI150" s="154">
        <f t="shared" si="8"/>
        <v>0</v>
      </c>
      <c r="BJ150" s="14" t="s">
        <v>133</v>
      </c>
      <c r="BK150" s="154">
        <f t="shared" si="9"/>
        <v>870.4</v>
      </c>
      <c r="BL150" s="14" t="s">
        <v>132</v>
      </c>
      <c r="BM150" s="153" t="s">
        <v>191</v>
      </c>
    </row>
    <row r="151" spans="1:65" s="12" customFormat="1" ht="22.9" customHeight="1">
      <c r="B151" s="129"/>
      <c r="D151" s="130" t="s">
        <v>73</v>
      </c>
      <c r="E151" s="139" t="s">
        <v>164</v>
      </c>
      <c r="F151" s="139" t="s">
        <v>192</v>
      </c>
      <c r="J151" s="140">
        <f>BK151</f>
        <v>11960.14</v>
      </c>
      <c r="L151" s="129"/>
      <c r="M151" s="133"/>
      <c r="N151" s="134"/>
      <c r="O151" s="134"/>
      <c r="P151" s="135">
        <f>SUM(P152:P189)</f>
        <v>0</v>
      </c>
      <c r="Q151" s="134"/>
      <c r="R151" s="135">
        <f>SUM(R152:R189)</f>
        <v>0</v>
      </c>
      <c r="S151" s="134"/>
      <c r="T151" s="136">
        <f>SUM(T152:T189)</f>
        <v>0</v>
      </c>
      <c r="AR151" s="130" t="s">
        <v>82</v>
      </c>
      <c r="AT151" s="137" t="s">
        <v>73</v>
      </c>
      <c r="AU151" s="137" t="s">
        <v>82</v>
      </c>
      <c r="AY151" s="130" t="s">
        <v>125</v>
      </c>
      <c r="BK151" s="138">
        <f>SUM(BK152:BK189)</f>
        <v>11960.14</v>
      </c>
    </row>
    <row r="152" spans="1:65" s="2" customFormat="1" ht="14.45" customHeight="1">
      <c r="A152" s="28"/>
      <c r="B152" s="141"/>
      <c r="C152" s="142" t="s">
        <v>193</v>
      </c>
      <c r="D152" s="142" t="s">
        <v>128</v>
      </c>
      <c r="E152" s="143" t="s">
        <v>194</v>
      </c>
      <c r="F152" s="144" t="s">
        <v>195</v>
      </c>
      <c r="G152" s="145" t="s">
        <v>196</v>
      </c>
      <c r="H152" s="146">
        <v>128</v>
      </c>
      <c r="I152" s="147">
        <v>3.4</v>
      </c>
      <c r="J152" s="147">
        <f t="shared" ref="J152:J189" si="10">ROUND(I152*H152,2)</f>
        <v>435.2</v>
      </c>
      <c r="K152" s="148"/>
      <c r="L152" s="29"/>
      <c r="M152" s="149" t="s">
        <v>1</v>
      </c>
      <c r="N152" s="150" t="s">
        <v>40</v>
      </c>
      <c r="O152" s="151">
        <v>0</v>
      </c>
      <c r="P152" s="151">
        <f t="shared" ref="P152:P189" si="11">O152*H152</f>
        <v>0</v>
      </c>
      <c r="Q152" s="151">
        <v>0</v>
      </c>
      <c r="R152" s="151">
        <f t="shared" ref="R152:R189" si="12">Q152*H152</f>
        <v>0</v>
      </c>
      <c r="S152" s="151">
        <v>0</v>
      </c>
      <c r="T152" s="152">
        <f t="shared" ref="T152:T189" si="13">S152*H152</f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53" t="s">
        <v>132</v>
      </c>
      <c r="AT152" s="153" t="s">
        <v>128</v>
      </c>
      <c r="AU152" s="153" t="s">
        <v>133</v>
      </c>
      <c r="AY152" s="14" t="s">
        <v>125</v>
      </c>
      <c r="BE152" s="154">
        <f t="shared" ref="BE152:BE189" si="14">IF(N152="základná",J152,0)</f>
        <v>0</v>
      </c>
      <c r="BF152" s="154">
        <f t="shared" ref="BF152:BF189" si="15">IF(N152="znížená",J152,0)</f>
        <v>435.2</v>
      </c>
      <c r="BG152" s="154">
        <f t="shared" ref="BG152:BG189" si="16">IF(N152="zákl. prenesená",J152,0)</f>
        <v>0</v>
      </c>
      <c r="BH152" s="154">
        <f t="shared" ref="BH152:BH189" si="17">IF(N152="zníž. prenesená",J152,0)</f>
        <v>0</v>
      </c>
      <c r="BI152" s="154">
        <f t="shared" ref="BI152:BI189" si="18">IF(N152="nulová",J152,0)</f>
        <v>0</v>
      </c>
      <c r="BJ152" s="14" t="s">
        <v>133</v>
      </c>
      <c r="BK152" s="154">
        <f t="shared" ref="BK152:BK189" si="19">ROUND(I152*H152,2)</f>
        <v>435.2</v>
      </c>
      <c r="BL152" s="14" t="s">
        <v>132</v>
      </c>
      <c r="BM152" s="153" t="s">
        <v>197</v>
      </c>
    </row>
    <row r="153" spans="1:65" s="2" customFormat="1" ht="32.450000000000003" customHeight="1">
      <c r="A153" s="28"/>
      <c r="B153" s="141"/>
      <c r="C153" s="155" t="s">
        <v>198</v>
      </c>
      <c r="D153" s="155" t="s">
        <v>141</v>
      </c>
      <c r="E153" s="156" t="s">
        <v>199</v>
      </c>
      <c r="F153" s="157" t="s">
        <v>200</v>
      </c>
      <c r="G153" s="158" t="s">
        <v>196</v>
      </c>
      <c r="H153" s="159">
        <v>128</v>
      </c>
      <c r="I153" s="160">
        <v>2.76</v>
      </c>
      <c r="J153" s="160">
        <f t="shared" si="10"/>
        <v>353.28</v>
      </c>
      <c r="K153" s="161"/>
      <c r="L153" s="162"/>
      <c r="M153" s="163" t="s">
        <v>1</v>
      </c>
      <c r="N153" s="164" t="s">
        <v>40</v>
      </c>
      <c r="O153" s="151">
        <v>0</v>
      </c>
      <c r="P153" s="151">
        <f t="shared" si="11"/>
        <v>0</v>
      </c>
      <c r="Q153" s="151">
        <v>0</v>
      </c>
      <c r="R153" s="151">
        <f t="shared" si="12"/>
        <v>0</v>
      </c>
      <c r="S153" s="151">
        <v>0</v>
      </c>
      <c r="T153" s="152">
        <f t="shared" si="13"/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53" t="s">
        <v>144</v>
      </c>
      <c r="AT153" s="153" t="s">
        <v>141</v>
      </c>
      <c r="AU153" s="153" t="s">
        <v>133</v>
      </c>
      <c r="AY153" s="14" t="s">
        <v>125</v>
      </c>
      <c r="BE153" s="154">
        <f t="shared" si="14"/>
        <v>0</v>
      </c>
      <c r="BF153" s="154">
        <f t="shared" si="15"/>
        <v>353.28</v>
      </c>
      <c r="BG153" s="154">
        <f t="shared" si="16"/>
        <v>0</v>
      </c>
      <c r="BH153" s="154">
        <f t="shared" si="17"/>
        <v>0</v>
      </c>
      <c r="BI153" s="154">
        <f t="shared" si="18"/>
        <v>0</v>
      </c>
      <c r="BJ153" s="14" t="s">
        <v>133</v>
      </c>
      <c r="BK153" s="154">
        <f t="shared" si="19"/>
        <v>353.28</v>
      </c>
      <c r="BL153" s="14" t="s">
        <v>132</v>
      </c>
      <c r="BM153" s="153" t="s">
        <v>201</v>
      </c>
    </row>
    <row r="154" spans="1:65" s="2" customFormat="1" ht="21.6" customHeight="1">
      <c r="A154" s="28"/>
      <c r="B154" s="141"/>
      <c r="C154" s="142" t="s">
        <v>202</v>
      </c>
      <c r="D154" s="142" t="s">
        <v>128</v>
      </c>
      <c r="E154" s="143" t="s">
        <v>203</v>
      </c>
      <c r="F154" s="144" t="s">
        <v>204</v>
      </c>
      <c r="G154" s="145" t="s">
        <v>196</v>
      </c>
      <c r="H154" s="146">
        <v>128</v>
      </c>
      <c r="I154" s="147">
        <v>1</v>
      </c>
      <c r="J154" s="147">
        <f t="shared" si="10"/>
        <v>128</v>
      </c>
      <c r="K154" s="148"/>
      <c r="L154" s="29"/>
      <c r="M154" s="149" t="s">
        <v>1</v>
      </c>
      <c r="N154" s="150" t="s">
        <v>40</v>
      </c>
      <c r="O154" s="151">
        <v>0</v>
      </c>
      <c r="P154" s="151">
        <f t="shared" si="11"/>
        <v>0</v>
      </c>
      <c r="Q154" s="151">
        <v>0</v>
      </c>
      <c r="R154" s="151">
        <f t="shared" si="12"/>
        <v>0</v>
      </c>
      <c r="S154" s="151">
        <v>0</v>
      </c>
      <c r="T154" s="152">
        <f t="shared" si="13"/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53" t="s">
        <v>132</v>
      </c>
      <c r="AT154" s="153" t="s">
        <v>128</v>
      </c>
      <c r="AU154" s="153" t="s">
        <v>133</v>
      </c>
      <c r="AY154" s="14" t="s">
        <v>125</v>
      </c>
      <c r="BE154" s="154">
        <f t="shared" si="14"/>
        <v>0</v>
      </c>
      <c r="BF154" s="154">
        <f t="shared" si="15"/>
        <v>128</v>
      </c>
      <c r="BG154" s="154">
        <f t="shared" si="16"/>
        <v>0</v>
      </c>
      <c r="BH154" s="154">
        <f t="shared" si="17"/>
        <v>0</v>
      </c>
      <c r="BI154" s="154">
        <f t="shared" si="18"/>
        <v>0</v>
      </c>
      <c r="BJ154" s="14" t="s">
        <v>133</v>
      </c>
      <c r="BK154" s="154">
        <f t="shared" si="19"/>
        <v>128</v>
      </c>
      <c r="BL154" s="14" t="s">
        <v>132</v>
      </c>
      <c r="BM154" s="153" t="s">
        <v>205</v>
      </c>
    </row>
    <row r="155" spans="1:65" s="2" customFormat="1" ht="32.450000000000003" customHeight="1">
      <c r="A155" s="28"/>
      <c r="B155" s="141"/>
      <c r="C155" s="155" t="s">
        <v>206</v>
      </c>
      <c r="D155" s="155" t="s">
        <v>141</v>
      </c>
      <c r="E155" s="156" t="s">
        <v>207</v>
      </c>
      <c r="F155" s="157" t="s">
        <v>208</v>
      </c>
      <c r="G155" s="158" t="s">
        <v>196</v>
      </c>
      <c r="H155" s="159">
        <v>128</v>
      </c>
      <c r="I155" s="160">
        <v>2.4</v>
      </c>
      <c r="J155" s="160">
        <f t="shared" si="10"/>
        <v>307.2</v>
      </c>
      <c r="K155" s="161"/>
      <c r="L155" s="162"/>
      <c r="M155" s="163" t="s">
        <v>1</v>
      </c>
      <c r="N155" s="164" t="s">
        <v>40</v>
      </c>
      <c r="O155" s="151">
        <v>0</v>
      </c>
      <c r="P155" s="151">
        <f t="shared" si="11"/>
        <v>0</v>
      </c>
      <c r="Q155" s="151">
        <v>0</v>
      </c>
      <c r="R155" s="151">
        <f t="shared" si="12"/>
        <v>0</v>
      </c>
      <c r="S155" s="151">
        <v>0</v>
      </c>
      <c r="T155" s="152">
        <f t="shared" si="13"/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53" t="s">
        <v>144</v>
      </c>
      <c r="AT155" s="153" t="s">
        <v>141</v>
      </c>
      <c r="AU155" s="153" t="s">
        <v>133</v>
      </c>
      <c r="AY155" s="14" t="s">
        <v>125</v>
      </c>
      <c r="BE155" s="154">
        <f t="shared" si="14"/>
        <v>0</v>
      </c>
      <c r="BF155" s="154">
        <f t="shared" si="15"/>
        <v>307.2</v>
      </c>
      <c r="BG155" s="154">
        <f t="shared" si="16"/>
        <v>0</v>
      </c>
      <c r="BH155" s="154">
        <f t="shared" si="17"/>
        <v>0</v>
      </c>
      <c r="BI155" s="154">
        <f t="shared" si="18"/>
        <v>0</v>
      </c>
      <c r="BJ155" s="14" t="s">
        <v>133</v>
      </c>
      <c r="BK155" s="154">
        <f t="shared" si="19"/>
        <v>307.2</v>
      </c>
      <c r="BL155" s="14" t="s">
        <v>132</v>
      </c>
      <c r="BM155" s="153" t="s">
        <v>209</v>
      </c>
    </row>
    <row r="156" spans="1:65" s="2" customFormat="1" ht="14.45" customHeight="1">
      <c r="A156" s="28"/>
      <c r="B156" s="141"/>
      <c r="C156" s="142" t="s">
        <v>7</v>
      </c>
      <c r="D156" s="142" t="s">
        <v>128</v>
      </c>
      <c r="E156" s="143" t="s">
        <v>210</v>
      </c>
      <c r="F156" s="144" t="s">
        <v>211</v>
      </c>
      <c r="G156" s="145" t="s">
        <v>196</v>
      </c>
      <c r="H156" s="146">
        <v>78</v>
      </c>
      <c r="I156" s="147">
        <v>1.7</v>
      </c>
      <c r="J156" s="147">
        <f t="shared" si="10"/>
        <v>132.6</v>
      </c>
      <c r="K156" s="148"/>
      <c r="L156" s="29"/>
      <c r="M156" s="149" t="s">
        <v>1</v>
      </c>
      <c r="N156" s="150" t="s">
        <v>40</v>
      </c>
      <c r="O156" s="151">
        <v>0</v>
      </c>
      <c r="P156" s="151">
        <f t="shared" si="11"/>
        <v>0</v>
      </c>
      <c r="Q156" s="151">
        <v>0</v>
      </c>
      <c r="R156" s="151">
        <f t="shared" si="12"/>
        <v>0</v>
      </c>
      <c r="S156" s="151">
        <v>0</v>
      </c>
      <c r="T156" s="152">
        <f t="shared" si="13"/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53" t="s">
        <v>132</v>
      </c>
      <c r="AT156" s="153" t="s">
        <v>128</v>
      </c>
      <c r="AU156" s="153" t="s">
        <v>133</v>
      </c>
      <c r="AY156" s="14" t="s">
        <v>125</v>
      </c>
      <c r="BE156" s="154">
        <f t="shared" si="14"/>
        <v>0</v>
      </c>
      <c r="BF156" s="154">
        <f t="shared" si="15"/>
        <v>132.6</v>
      </c>
      <c r="BG156" s="154">
        <f t="shared" si="16"/>
        <v>0</v>
      </c>
      <c r="BH156" s="154">
        <f t="shared" si="17"/>
        <v>0</v>
      </c>
      <c r="BI156" s="154">
        <f t="shared" si="18"/>
        <v>0</v>
      </c>
      <c r="BJ156" s="14" t="s">
        <v>133</v>
      </c>
      <c r="BK156" s="154">
        <f t="shared" si="19"/>
        <v>132.6</v>
      </c>
      <c r="BL156" s="14" t="s">
        <v>132</v>
      </c>
      <c r="BM156" s="153" t="s">
        <v>212</v>
      </c>
    </row>
    <row r="157" spans="1:65" s="2" customFormat="1" ht="21.6" customHeight="1">
      <c r="A157" s="28"/>
      <c r="B157" s="141"/>
      <c r="C157" s="155" t="s">
        <v>213</v>
      </c>
      <c r="D157" s="155" t="s">
        <v>141</v>
      </c>
      <c r="E157" s="156" t="s">
        <v>214</v>
      </c>
      <c r="F157" s="157" t="s">
        <v>215</v>
      </c>
      <c r="G157" s="158" t="s">
        <v>196</v>
      </c>
      <c r="H157" s="159">
        <v>78</v>
      </c>
      <c r="I157" s="160">
        <v>1.92</v>
      </c>
      <c r="J157" s="160">
        <f t="shared" si="10"/>
        <v>149.76</v>
      </c>
      <c r="K157" s="161"/>
      <c r="L157" s="162"/>
      <c r="M157" s="163" t="s">
        <v>1</v>
      </c>
      <c r="N157" s="164" t="s">
        <v>40</v>
      </c>
      <c r="O157" s="151">
        <v>0</v>
      </c>
      <c r="P157" s="151">
        <f t="shared" si="11"/>
        <v>0</v>
      </c>
      <c r="Q157" s="151">
        <v>0</v>
      </c>
      <c r="R157" s="151">
        <f t="shared" si="12"/>
        <v>0</v>
      </c>
      <c r="S157" s="151">
        <v>0</v>
      </c>
      <c r="T157" s="152">
        <f t="shared" si="13"/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53" t="s">
        <v>144</v>
      </c>
      <c r="AT157" s="153" t="s">
        <v>141</v>
      </c>
      <c r="AU157" s="153" t="s">
        <v>133</v>
      </c>
      <c r="AY157" s="14" t="s">
        <v>125</v>
      </c>
      <c r="BE157" s="154">
        <f t="shared" si="14"/>
        <v>0</v>
      </c>
      <c r="BF157" s="154">
        <f t="shared" si="15"/>
        <v>149.76</v>
      </c>
      <c r="BG157" s="154">
        <f t="shared" si="16"/>
        <v>0</v>
      </c>
      <c r="BH157" s="154">
        <f t="shared" si="17"/>
        <v>0</v>
      </c>
      <c r="BI157" s="154">
        <f t="shared" si="18"/>
        <v>0</v>
      </c>
      <c r="BJ157" s="14" t="s">
        <v>133</v>
      </c>
      <c r="BK157" s="154">
        <f t="shared" si="19"/>
        <v>149.76</v>
      </c>
      <c r="BL157" s="14" t="s">
        <v>132</v>
      </c>
      <c r="BM157" s="153" t="s">
        <v>216</v>
      </c>
    </row>
    <row r="158" spans="1:65" s="2" customFormat="1" ht="14.45" customHeight="1">
      <c r="A158" s="28"/>
      <c r="B158" s="141"/>
      <c r="C158" s="142" t="s">
        <v>217</v>
      </c>
      <c r="D158" s="142" t="s">
        <v>128</v>
      </c>
      <c r="E158" s="143" t="s">
        <v>218</v>
      </c>
      <c r="F158" s="144" t="s">
        <v>219</v>
      </c>
      <c r="G158" s="145" t="s">
        <v>196</v>
      </c>
      <c r="H158" s="146">
        <v>192</v>
      </c>
      <c r="I158" s="147">
        <v>1.5</v>
      </c>
      <c r="J158" s="147">
        <f t="shared" si="10"/>
        <v>288</v>
      </c>
      <c r="K158" s="148"/>
      <c r="L158" s="29"/>
      <c r="M158" s="149" t="s">
        <v>1</v>
      </c>
      <c r="N158" s="150" t="s">
        <v>40</v>
      </c>
      <c r="O158" s="151">
        <v>0</v>
      </c>
      <c r="P158" s="151">
        <f t="shared" si="11"/>
        <v>0</v>
      </c>
      <c r="Q158" s="151">
        <v>0</v>
      </c>
      <c r="R158" s="151">
        <f t="shared" si="12"/>
        <v>0</v>
      </c>
      <c r="S158" s="151">
        <v>0</v>
      </c>
      <c r="T158" s="152">
        <f t="shared" si="13"/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53" t="s">
        <v>132</v>
      </c>
      <c r="AT158" s="153" t="s">
        <v>128</v>
      </c>
      <c r="AU158" s="153" t="s">
        <v>133</v>
      </c>
      <c r="AY158" s="14" t="s">
        <v>125</v>
      </c>
      <c r="BE158" s="154">
        <f t="shared" si="14"/>
        <v>0</v>
      </c>
      <c r="BF158" s="154">
        <f t="shared" si="15"/>
        <v>288</v>
      </c>
      <c r="BG158" s="154">
        <f t="shared" si="16"/>
        <v>0</v>
      </c>
      <c r="BH158" s="154">
        <f t="shared" si="17"/>
        <v>0</v>
      </c>
      <c r="BI158" s="154">
        <f t="shared" si="18"/>
        <v>0</v>
      </c>
      <c r="BJ158" s="14" t="s">
        <v>133</v>
      </c>
      <c r="BK158" s="154">
        <f t="shared" si="19"/>
        <v>288</v>
      </c>
      <c r="BL158" s="14" t="s">
        <v>132</v>
      </c>
      <c r="BM158" s="153" t="s">
        <v>220</v>
      </c>
    </row>
    <row r="159" spans="1:65" s="2" customFormat="1" ht="21.6" customHeight="1">
      <c r="A159" s="28"/>
      <c r="B159" s="141"/>
      <c r="C159" s="155" t="s">
        <v>221</v>
      </c>
      <c r="D159" s="155" t="s">
        <v>141</v>
      </c>
      <c r="E159" s="156" t="s">
        <v>222</v>
      </c>
      <c r="F159" s="157" t="s">
        <v>223</v>
      </c>
      <c r="G159" s="158" t="s">
        <v>196</v>
      </c>
      <c r="H159" s="159">
        <v>192</v>
      </c>
      <c r="I159" s="160">
        <v>1.2</v>
      </c>
      <c r="J159" s="160">
        <f t="shared" si="10"/>
        <v>230.4</v>
      </c>
      <c r="K159" s="161"/>
      <c r="L159" s="162"/>
      <c r="M159" s="163" t="s">
        <v>1</v>
      </c>
      <c r="N159" s="164" t="s">
        <v>40</v>
      </c>
      <c r="O159" s="151">
        <v>0</v>
      </c>
      <c r="P159" s="151">
        <f t="shared" si="11"/>
        <v>0</v>
      </c>
      <c r="Q159" s="151">
        <v>0</v>
      </c>
      <c r="R159" s="151">
        <f t="shared" si="12"/>
        <v>0</v>
      </c>
      <c r="S159" s="151">
        <v>0</v>
      </c>
      <c r="T159" s="152">
        <f t="shared" si="13"/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53" t="s">
        <v>144</v>
      </c>
      <c r="AT159" s="153" t="s">
        <v>141</v>
      </c>
      <c r="AU159" s="153" t="s">
        <v>133</v>
      </c>
      <c r="AY159" s="14" t="s">
        <v>125</v>
      </c>
      <c r="BE159" s="154">
        <f t="shared" si="14"/>
        <v>0</v>
      </c>
      <c r="BF159" s="154">
        <f t="shared" si="15"/>
        <v>230.4</v>
      </c>
      <c r="BG159" s="154">
        <f t="shared" si="16"/>
        <v>0</v>
      </c>
      <c r="BH159" s="154">
        <f t="shared" si="17"/>
        <v>0</v>
      </c>
      <c r="BI159" s="154">
        <f t="shared" si="18"/>
        <v>0</v>
      </c>
      <c r="BJ159" s="14" t="s">
        <v>133</v>
      </c>
      <c r="BK159" s="154">
        <f t="shared" si="19"/>
        <v>230.4</v>
      </c>
      <c r="BL159" s="14" t="s">
        <v>132</v>
      </c>
      <c r="BM159" s="153" t="s">
        <v>224</v>
      </c>
    </row>
    <row r="160" spans="1:65" s="2" customFormat="1" ht="14.45" customHeight="1">
      <c r="A160" s="28"/>
      <c r="B160" s="141"/>
      <c r="C160" s="142" t="s">
        <v>225</v>
      </c>
      <c r="D160" s="142" t="s">
        <v>128</v>
      </c>
      <c r="E160" s="143" t="s">
        <v>226</v>
      </c>
      <c r="F160" s="144" t="s">
        <v>227</v>
      </c>
      <c r="G160" s="145" t="s">
        <v>196</v>
      </c>
      <c r="H160" s="146">
        <v>87</v>
      </c>
      <c r="I160" s="147">
        <v>1.7</v>
      </c>
      <c r="J160" s="147">
        <f t="shared" si="10"/>
        <v>147.9</v>
      </c>
      <c r="K160" s="148"/>
      <c r="L160" s="29"/>
      <c r="M160" s="149" t="s">
        <v>1</v>
      </c>
      <c r="N160" s="150" t="s">
        <v>40</v>
      </c>
      <c r="O160" s="151">
        <v>0</v>
      </c>
      <c r="P160" s="151">
        <f t="shared" si="11"/>
        <v>0</v>
      </c>
      <c r="Q160" s="151">
        <v>0</v>
      </c>
      <c r="R160" s="151">
        <f t="shared" si="12"/>
        <v>0</v>
      </c>
      <c r="S160" s="151">
        <v>0</v>
      </c>
      <c r="T160" s="152">
        <f t="shared" si="13"/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53" t="s">
        <v>132</v>
      </c>
      <c r="AT160" s="153" t="s">
        <v>128</v>
      </c>
      <c r="AU160" s="153" t="s">
        <v>133</v>
      </c>
      <c r="AY160" s="14" t="s">
        <v>125</v>
      </c>
      <c r="BE160" s="154">
        <f t="shared" si="14"/>
        <v>0</v>
      </c>
      <c r="BF160" s="154">
        <f t="shared" si="15"/>
        <v>147.9</v>
      </c>
      <c r="BG160" s="154">
        <f t="shared" si="16"/>
        <v>0</v>
      </c>
      <c r="BH160" s="154">
        <f t="shared" si="17"/>
        <v>0</v>
      </c>
      <c r="BI160" s="154">
        <f t="shared" si="18"/>
        <v>0</v>
      </c>
      <c r="BJ160" s="14" t="s">
        <v>133</v>
      </c>
      <c r="BK160" s="154">
        <f t="shared" si="19"/>
        <v>147.9</v>
      </c>
      <c r="BL160" s="14" t="s">
        <v>132</v>
      </c>
      <c r="BM160" s="153" t="s">
        <v>228</v>
      </c>
    </row>
    <row r="161" spans="1:65" s="2" customFormat="1" ht="32.450000000000003" customHeight="1">
      <c r="A161" s="28"/>
      <c r="B161" s="141"/>
      <c r="C161" s="155" t="s">
        <v>229</v>
      </c>
      <c r="D161" s="155" t="s">
        <v>141</v>
      </c>
      <c r="E161" s="156" t="s">
        <v>230</v>
      </c>
      <c r="F161" s="157" t="s">
        <v>231</v>
      </c>
      <c r="G161" s="158" t="s">
        <v>196</v>
      </c>
      <c r="H161" s="159">
        <v>87</v>
      </c>
      <c r="I161" s="160">
        <v>1.44</v>
      </c>
      <c r="J161" s="160">
        <f t="shared" si="10"/>
        <v>125.28</v>
      </c>
      <c r="K161" s="161"/>
      <c r="L161" s="162"/>
      <c r="M161" s="163" t="s">
        <v>1</v>
      </c>
      <c r="N161" s="164" t="s">
        <v>40</v>
      </c>
      <c r="O161" s="151">
        <v>0</v>
      </c>
      <c r="P161" s="151">
        <f t="shared" si="11"/>
        <v>0</v>
      </c>
      <c r="Q161" s="151">
        <v>0</v>
      </c>
      <c r="R161" s="151">
        <f t="shared" si="12"/>
        <v>0</v>
      </c>
      <c r="S161" s="151">
        <v>0</v>
      </c>
      <c r="T161" s="152">
        <f t="shared" si="13"/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53" t="s">
        <v>144</v>
      </c>
      <c r="AT161" s="153" t="s">
        <v>141</v>
      </c>
      <c r="AU161" s="153" t="s">
        <v>133</v>
      </c>
      <c r="AY161" s="14" t="s">
        <v>125</v>
      </c>
      <c r="BE161" s="154">
        <f t="shared" si="14"/>
        <v>0</v>
      </c>
      <c r="BF161" s="154">
        <f t="shared" si="15"/>
        <v>125.28</v>
      </c>
      <c r="BG161" s="154">
        <f t="shared" si="16"/>
        <v>0</v>
      </c>
      <c r="BH161" s="154">
        <f t="shared" si="17"/>
        <v>0</v>
      </c>
      <c r="BI161" s="154">
        <f t="shared" si="18"/>
        <v>0</v>
      </c>
      <c r="BJ161" s="14" t="s">
        <v>133</v>
      </c>
      <c r="BK161" s="154">
        <f t="shared" si="19"/>
        <v>125.28</v>
      </c>
      <c r="BL161" s="14" t="s">
        <v>132</v>
      </c>
      <c r="BM161" s="153" t="s">
        <v>232</v>
      </c>
    </row>
    <row r="162" spans="1:65" s="2" customFormat="1" ht="14.45" customHeight="1">
      <c r="A162" s="28"/>
      <c r="B162" s="141"/>
      <c r="C162" s="142" t="s">
        <v>233</v>
      </c>
      <c r="D162" s="142" t="s">
        <v>128</v>
      </c>
      <c r="E162" s="143" t="s">
        <v>234</v>
      </c>
      <c r="F162" s="144" t="s">
        <v>235</v>
      </c>
      <c r="G162" s="145" t="s">
        <v>196</v>
      </c>
      <c r="H162" s="146">
        <v>231</v>
      </c>
      <c r="I162" s="147">
        <v>1.7</v>
      </c>
      <c r="J162" s="147">
        <f t="shared" si="10"/>
        <v>392.7</v>
      </c>
      <c r="K162" s="148"/>
      <c r="L162" s="29"/>
      <c r="M162" s="149" t="s">
        <v>1</v>
      </c>
      <c r="N162" s="150" t="s">
        <v>40</v>
      </c>
      <c r="O162" s="151">
        <v>0</v>
      </c>
      <c r="P162" s="151">
        <f t="shared" si="11"/>
        <v>0</v>
      </c>
      <c r="Q162" s="151">
        <v>0</v>
      </c>
      <c r="R162" s="151">
        <f t="shared" si="12"/>
        <v>0</v>
      </c>
      <c r="S162" s="151">
        <v>0</v>
      </c>
      <c r="T162" s="152">
        <f t="shared" si="13"/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53" t="s">
        <v>132</v>
      </c>
      <c r="AT162" s="153" t="s">
        <v>128</v>
      </c>
      <c r="AU162" s="153" t="s">
        <v>133</v>
      </c>
      <c r="AY162" s="14" t="s">
        <v>125</v>
      </c>
      <c r="BE162" s="154">
        <f t="shared" si="14"/>
        <v>0</v>
      </c>
      <c r="BF162" s="154">
        <f t="shared" si="15"/>
        <v>392.7</v>
      </c>
      <c r="BG162" s="154">
        <f t="shared" si="16"/>
        <v>0</v>
      </c>
      <c r="BH162" s="154">
        <f t="shared" si="17"/>
        <v>0</v>
      </c>
      <c r="BI162" s="154">
        <f t="shared" si="18"/>
        <v>0</v>
      </c>
      <c r="BJ162" s="14" t="s">
        <v>133</v>
      </c>
      <c r="BK162" s="154">
        <f t="shared" si="19"/>
        <v>392.7</v>
      </c>
      <c r="BL162" s="14" t="s">
        <v>132</v>
      </c>
      <c r="BM162" s="153" t="s">
        <v>236</v>
      </c>
    </row>
    <row r="163" spans="1:65" s="2" customFormat="1" ht="21.6" customHeight="1">
      <c r="A163" s="28"/>
      <c r="B163" s="141"/>
      <c r="C163" s="155" t="s">
        <v>237</v>
      </c>
      <c r="D163" s="155" t="s">
        <v>141</v>
      </c>
      <c r="E163" s="156" t="s">
        <v>238</v>
      </c>
      <c r="F163" s="157" t="s">
        <v>239</v>
      </c>
      <c r="G163" s="158" t="s">
        <v>196</v>
      </c>
      <c r="H163" s="159">
        <v>231</v>
      </c>
      <c r="I163" s="160">
        <v>3.36</v>
      </c>
      <c r="J163" s="160">
        <f t="shared" si="10"/>
        <v>776.16</v>
      </c>
      <c r="K163" s="161"/>
      <c r="L163" s="162"/>
      <c r="M163" s="163" t="s">
        <v>1</v>
      </c>
      <c r="N163" s="164" t="s">
        <v>40</v>
      </c>
      <c r="O163" s="151">
        <v>0</v>
      </c>
      <c r="P163" s="151">
        <f t="shared" si="11"/>
        <v>0</v>
      </c>
      <c r="Q163" s="151">
        <v>0</v>
      </c>
      <c r="R163" s="151">
        <f t="shared" si="12"/>
        <v>0</v>
      </c>
      <c r="S163" s="151">
        <v>0</v>
      </c>
      <c r="T163" s="152">
        <f t="shared" si="13"/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53" t="s">
        <v>144</v>
      </c>
      <c r="AT163" s="153" t="s">
        <v>141</v>
      </c>
      <c r="AU163" s="153" t="s">
        <v>133</v>
      </c>
      <c r="AY163" s="14" t="s">
        <v>125</v>
      </c>
      <c r="BE163" s="154">
        <f t="shared" si="14"/>
        <v>0</v>
      </c>
      <c r="BF163" s="154">
        <f t="shared" si="15"/>
        <v>776.16</v>
      </c>
      <c r="BG163" s="154">
        <f t="shared" si="16"/>
        <v>0</v>
      </c>
      <c r="BH163" s="154">
        <f t="shared" si="17"/>
        <v>0</v>
      </c>
      <c r="BI163" s="154">
        <f t="shared" si="18"/>
        <v>0</v>
      </c>
      <c r="BJ163" s="14" t="s">
        <v>133</v>
      </c>
      <c r="BK163" s="154">
        <f t="shared" si="19"/>
        <v>776.16</v>
      </c>
      <c r="BL163" s="14" t="s">
        <v>132</v>
      </c>
      <c r="BM163" s="153" t="s">
        <v>240</v>
      </c>
    </row>
    <row r="164" spans="1:65" s="2" customFormat="1" ht="32.450000000000003" customHeight="1">
      <c r="A164" s="28"/>
      <c r="B164" s="141"/>
      <c r="C164" s="142" t="s">
        <v>241</v>
      </c>
      <c r="D164" s="142" t="s">
        <v>128</v>
      </c>
      <c r="E164" s="143" t="s">
        <v>242</v>
      </c>
      <c r="F164" s="144" t="s">
        <v>243</v>
      </c>
      <c r="G164" s="145" t="s">
        <v>139</v>
      </c>
      <c r="H164" s="146">
        <v>960</v>
      </c>
      <c r="I164" s="147">
        <v>2.5</v>
      </c>
      <c r="J164" s="147">
        <f t="shared" si="10"/>
        <v>2400</v>
      </c>
      <c r="K164" s="148"/>
      <c r="L164" s="29"/>
      <c r="M164" s="149" t="s">
        <v>1</v>
      </c>
      <c r="N164" s="150" t="s">
        <v>40</v>
      </c>
      <c r="O164" s="151">
        <v>0</v>
      </c>
      <c r="P164" s="151">
        <f t="shared" si="11"/>
        <v>0</v>
      </c>
      <c r="Q164" s="151">
        <v>0</v>
      </c>
      <c r="R164" s="151">
        <f t="shared" si="12"/>
        <v>0</v>
      </c>
      <c r="S164" s="151">
        <v>0</v>
      </c>
      <c r="T164" s="152">
        <f t="shared" si="13"/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53" t="s">
        <v>132</v>
      </c>
      <c r="AT164" s="153" t="s">
        <v>128</v>
      </c>
      <c r="AU164" s="153" t="s">
        <v>133</v>
      </c>
      <c r="AY164" s="14" t="s">
        <v>125</v>
      </c>
      <c r="BE164" s="154">
        <f t="shared" si="14"/>
        <v>0</v>
      </c>
      <c r="BF164" s="154">
        <f t="shared" si="15"/>
        <v>2400</v>
      </c>
      <c r="BG164" s="154">
        <f t="shared" si="16"/>
        <v>0</v>
      </c>
      <c r="BH164" s="154">
        <f t="shared" si="17"/>
        <v>0</v>
      </c>
      <c r="BI164" s="154">
        <f t="shared" si="18"/>
        <v>0</v>
      </c>
      <c r="BJ164" s="14" t="s">
        <v>133</v>
      </c>
      <c r="BK164" s="154">
        <f t="shared" si="19"/>
        <v>2400</v>
      </c>
      <c r="BL164" s="14" t="s">
        <v>132</v>
      </c>
      <c r="BM164" s="153" t="s">
        <v>244</v>
      </c>
    </row>
    <row r="165" spans="1:65" s="2" customFormat="1" ht="43.15" customHeight="1">
      <c r="A165" s="28"/>
      <c r="B165" s="141"/>
      <c r="C165" s="142" t="s">
        <v>245</v>
      </c>
      <c r="D165" s="142" t="s">
        <v>128</v>
      </c>
      <c r="E165" s="143" t="s">
        <v>246</v>
      </c>
      <c r="F165" s="144" t="s">
        <v>247</v>
      </c>
      <c r="G165" s="145" t="s">
        <v>139</v>
      </c>
      <c r="H165" s="146">
        <v>960</v>
      </c>
      <c r="I165" s="147">
        <v>1.5</v>
      </c>
      <c r="J165" s="147">
        <f t="shared" si="10"/>
        <v>1440</v>
      </c>
      <c r="K165" s="148"/>
      <c r="L165" s="29"/>
      <c r="M165" s="149" t="s">
        <v>1</v>
      </c>
      <c r="N165" s="150" t="s">
        <v>40</v>
      </c>
      <c r="O165" s="151">
        <v>0</v>
      </c>
      <c r="P165" s="151">
        <f t="shared" si="11"/>
        <v>0</v>
      </c>
      <c r="Q165" s="151">
        <v>0</v>
      </c>
      <c r="R165" s="151">
        <f t="shared" si="12"/>
        <v>0</v>
      </c>
      <c r="S165" s="151">
        <v>0</v>
      </c>
      <c r="T165" s="152">
        <f t="shared" si="13"/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53" t="s">
        <v>132</v>
      </c>
      <c r="AT165" s="153" t="s">
        <v>128</v>
      </c>
      <c r="AU165" s="153" t="s">
        <v>133</v>
      </c>
      <c r="AY165" s="14" t="s">
        <v>125</v>
      </c>
      <c r="BE165" s="154">
        <f t="shared" si="14"/>
        <v>0</v>
      </c>
      <c r="BF165" s="154">
        <f t="shared" si="15"/>
        <v>1440</v>
      </c>
      <c r="BG165" s="154">
        <f t="shared" si="16"/>
        <v>0</v>
      </c>
      <c r="BH165" s="154">
        <f t="shared" si="17"/>
        <v>0</v>
      </c>
      <c r="BI165" s="154">
        <f t="shared" si="18"/>
        <v>0</v>
      </c>
      <c r="BJ165" s="14" t="s">
        <v>133</v>
      </c>
      <c r="BK165" s="154">
        <f t="shared" si="19"/>
        <v>1440</v>
      </c>
      <c r="BL165" s="14" t="s">
        <v>132</v>
      </c>
      <c r="BM165" s="153" t="s">
        <v>248</v>
      </c>
    </row>
    <row r="166" spans="1:65" s="2" customFormat="1" ht="32.450000000000003" customHeight="1">
      <c r="A166" s="28"/>
      <c r="B166" s="141"/>
      <c r="C166" s="142" t="s">
        <v>249</v>
      </c>
      <c r="D166" s="142" t="s">
        <v>128</v>
      </c>
      <c r="E166" s="143" t="s">
        <v>250</v>
      </c>
      <c r="F166" s="144" t="s">
        <v>251</v>
      </c>
      <c r="G166" s="145" t="s">
        <v>139</v>
      </c>
      <c r="H166" s="146">
        <v>960</v>
      </c>
      <c r="I166" s="147">
        <v>1.2</v>
      </c>
      <c r="J166" s="147">
        <f t="shared" si="10"/>
        <v>1152</v>
      </c>
      <c r="K166" s="148"/>
      <c r="L166" s="29"/>
      <c r="M166" s="149" t="s">
        <v>1</v>
      </c>
      <c r="N166" s="150" t="s">
        <v>40</v>
      </c>
      <c r="O166" s="151">
        <v>0</v>
      </c>
      <c r="P166" s="151">
        <f t="shared" si="11"/>
        <v>0</v>
      </c>
      <c r="Q166" s="151">
        <v>0</v>
      </c>
      <c r="R166" s="151">
        <f t="shared" si="12"/>
        <v>0</v>
      </c>
      <c r="S166" s="151">
        <v>0</v>
      </c>
      <c r="T166" s="152">
        <f t="shared" si="13"/>
        <v>0</v>
      </c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R166" s="153" t="s">
        <v>132</v>
      </c>
      <c r="AT166" s="153" t="s">
        <v>128</v>
      </c>
      <c r="AU166" s="153" t="s">
        <v>133</v>
      </c>
      <c r="AY166" s="14" t="s">
        <v>125</v>
      </c>
      <c r="BE166" s="154">
        <f t="shared" si="14"/>
        <v>0</v>
      </c>
      <c r="BF166" s="154">
        <f t="shared" si="15"/>
        <v>1152</v>
      </c>
      <c r="BG166" s="154">
        <f t="shared" si="16"/>
        <v>0</v>
      </c>
      <c r="BH166" s="154">
        <f t="shared" si="17"/>
        <v>0</v>
      </c>
      <c r="BI166" s="154">
        <f t="shared" si="18"/>
        <v>0</v>
      </c>
      <c r="BJ166" s="14" t="s">
        <v>133</v>
      </c>
      <c r="BK166" s="154">
        <f t="shared" si="19"/>
        <v>1152</v>
      </c>
      <c r="BL166" s="14" t="s">
        <v>132</v>
      </c>
      <c r="BM166" s="153" t="s">
        <v>252</v>
      </c>
    </row>
    <row r="167" spans="1:65" s="2" customFormat="1" ht="21.6" customHeight="1">
      <c r="A167" s="28"/>
      <c r="B167" s="141"/>
      <c r="C167" s="142" t="s">
        <v>253</v>
      </c>
      <c r="D167" s="142" t="s">
        <v>128</v>
      </c>
      <c r="E167" s="143" t="s">
        <v>254</v>
      </c>
      <c r="F167" s="144" t="s">
        <v>255</v>
      </c>
      <c r="G167" s="145" t="s">
        <v>139</v>
      </c>
      <c r="H167" s="146">
        <v>6.25</v>
      </c>
      <c r="I167" s="147">
        <v>10</v>
      </c>
      <c r="J167" s="147">
        <f t="shared" si="10"/>
        <v>62.5</v>
      </c>
      <c r="K167" s="148"/>
      <c r="L167" s="29"/>
      <c r="M167" s="149" t="s">
        <v>1</v>
      </c>
      <c r="N167" s="150" t="s">
        <v>40</v>
      </c>
      <c r="O167" s="151">
        <v>0</v>
      </c>
      <c r="P167" s="151">
        <f t="shared" si="11"/>
        <v>0</v>
      </c>
      <c r="Q167" s="151">
        <v>0</v>
      </c>
      <c r="R167" s="151">
        <f t="shared" si="12"/>
        <v>0</v>
      </c>
      <c r="S167" s="151">
        <v>0</v>
      </c>
      <c r="T167" s="152">
        <f t="shared" si="13"/>
        <v>0</v>
      </c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R167" s="153" t="s">
        <v>132</v>
      </c>
      <c r="AT167" s="153" t="s">
        <v>128</v>
      </c>
      <c r="AU167" s="153" t="s">
        <v>133</v>
      </c>
      <c r="AY167" s="14" t="s">
        <v>125</v>
      </c>
      <c r="BE167" s="154">
        <f t="shared" si="14"/>
        <v>0</v>
      </c>
      <c r="BF167" s="154">
        <f t="shared" si="15"/>
        <v>62.5</v>
      </c>
      <c r="BG167" s="154">
        <f t="shared" si="16"/>
        <v>0</v>
      </c>
      <c r="BH167" s="154">
        <f t="shared" si="17"/>
        <v>0</v>
      </c>
      <c r="BI167" s="154">
        <f t="shared" si="18"/>
        <v>0</v>
      </c>
      <c r="BJ167" s="14" t="s">
        <v>133</v>
      </c>
      <c r="BK167" s="154">
        <f t="shared" si="19"/>
        <v>62.5</v>
      </c>
      <c r="BL167" s="14" t="s">
        <v>132</v>
      </c>
      <c r="BM167" s="153" t="s">
        <v>256</v>
      </c>
    </row>
    <row r="168" spans="1:65" s="2" customFormat="1" ht="21.6" customHeight="1">
      <c r="A168" s="28"/>
      <c r="B168" s="141"/>
      <c r="C168" s="155" t="s">
        <v>257</v>
      </c>
      <c r="D168" s="155" t="s">
        <v>141</v>
      </c>
      <c r="E168" s="156" t="s">
        <v>258</v>
      </c>
      <c r="F168" s="157" t="s">
        <v>259</v>
      </c>
      <c r="G168" s="158" t="s">
        <v>139</v>
      </c>
      <c r="H168" s="159">
        <v>6.375</v>
      </c>
      <c r="I168" s="160">
        <v>5.88</v>
      </c>
      <c r="J168" s="160">
        <f t="shared" si="10"/>
        <v>37.49</v>
      </c>
      <c r="K168" s="161"/>
      <c r="L168" s="162"/>
      <c r="M168" s="163" t="s">
        <v>1</v>
      </c>
      <c r="N168" s="164" t="s">
        <v>40</v>
      </c>
      <c r="O168" s="151">
        <v>0</v>
      </c>
      <c r="P168" s="151">
        <f t="shared" si="11"/>
        <v>0</v>
      </c>
      <c r="Q168" s="151">
        <v>0</v>
      </c>
      <c r="R168" s="151">
        <f t="shared" si="12"/>
        <v>0</v>
      </c>
      <c r="S168" s="151">
        <v>0</v>
      </c>
      <c r="T168" s="152">
        <f t="shared" si="13"/>
        <v>0</v>
      </c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R168" s="153" t="s">
        <v>144</v>
      </c>
      <c r="AT168" s="153" t="s">
        <v>141</v>
      </c>
      <c r="AU168" s="153" t="s">
        <v>133</v>
      </c>
      <c r="AY168" s="14" t="s">
        <v>125</v>
      </c>
      <c r="BE168" s="154">
        <f t="shared" si="14"/>
        <v>0</v>
      </c>
      <c r="BF168" s="154">
        <f t="shared" si="15"/>
        <v>37.49</v>
      </c>
      <c r="BG168" s="154">
        <f t="shared" si="16"/>
        <v>0</v>
      </c>
      <c r="BH168" s="154">
        <f t="shared" si="17"/>
        <v>0</v>
      </c>
      <c r="BI168" s="154">
        <f t="shared" si="18"/>
        <v>0</v>
      </c>
      <c r="BJ168" s="14" t="s">
        <v>133</v>
      </c>
      <c r="BK168" s="154">
        <f t="shared" si="19"/>
        <v>37.49</v>
      </c>
      <c r="BL168" s="14" t="s">
        <v>132</v>
      </c>
      <c r="BM168" s="153" t="s">
        <v>260</v>
      </c>
    </row>
    <row r="169" spans="1:65" s="2" customFormat="1" ht="21.6" customHeight="1">
      <c r="A169" s="28"/>
      <c r="B169" s="141"/>
      <c r="C169" s="142" t="s">
        <v>261</v>
      </c>
      <c r="D169" s="142" t="s">
        <v>128</v>
      </c>
      <c r="E169" s="143" t="s">
        <v>262</v>
      </c>
      <c r="F169" s="144" t="s">
        <v>263</v>
      </c>
      <c r="G169" s="145" t="s">
        <v>139</v>
      </c>
      <c r="H169" s="146">
        <v>6.25</v>
      </c>
      <c r="I169" s="147">
        <v>5</v>
      </c>
      <c r="J169" s="147">
        <f t="shared" si="10"/>
        <v>31.25</v>
      </c>
      <c r="K169" s="148"/>
      <c r="L169" s="29"/>
      <c r="M169" s="149" t="s">
        <v>1</v>
      </c>
      <c r="N169" s="150" t="s">
        <v>40</v>
      </c>
      <c r="O169" s="151">
        <v>0</v>
      </c>
      <c r="P169" s="151">
        <f t="shared" si="11"/>
        <v>0</v>
      </c>
      <c r="Q169" s="151">
        <v>0</v>
      </c>
      <c r="R169" s="151">
        <f t="shared" si="12"/>
        <v>0</v>
      </c>
      <c r="S169" s="151">
        <v>0</v>
      </c>
      <c r="T169" s="152">
        <f t="shared" si="13"/>
        <v>0</v>
      </c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R169" s="153" t="s">
        <v>132</v>
      </c>
      <c r="AT169" s="153" t="s">
        <v>128</v>
      </c>
      <c r="AU169" s="153" t="s">
        <v>133</v>
      </c>
      <c r="AY169" s="14" t="s">
        <v>125</v>
      </c>
      <c r="BE169" s="154">
        <f t="shared" si="14"/>
        <v>0</v>
      </c>
      <c r="BF169" s="154">
        <f t="shared" si="15"/>
        <v>31.25</v>
      </c>
      <c r="BG169" s="154">
        <f t="shared" si="16"/>
        <v>0</v>
      </c>
      <c r="BH169" s="154">
        <f t="shared" si="17"/>
        <v>0</v>
      </c>
      <c r="BI169" s="154">
        <f t="shared" si="18"/>
        <v>0</v>
      </c>
      <c r="BJ169" s="14" t="s">
        <v>133</v>
      </c>
      <c r="BK169" s="154">
        <f t="shared" si="19"/>
        <v>31.25</v>
      </c>
      <c r="BL169" s="14" t="s">
        <v>132</v>
      </c>
      <c r="BM169" s="153" t="s">
        <v>264</v>
      </c>
    </row>
    <row r="170" spans="1:65" s="2" customFormat="1" ht="21.6" customHeight="1">
      <c r="A170" s="28"/>
      <c r="B170" s="141"/>
      <c r="C170" s="142" t="s">
        <v>265</v>
      </c>
      <c r="D170" s="142" t="s">
        <v>128</v>
      </c>
      <c r="E170" s="143" t="s">
        <v>266</v>
      </c>
      <c r="F170" s="144" t="s">
        <v>267</v>
      </c>
      <c r="G170" s="145" t="s">
        <v>139</v>
      </c>
      <c r="H170" s="146">
        <v>147</v>
      </c>
      <c r="I170" s="147">
        <v>1.5</v>
      </c>
      <c r="J170" s="147">
        <f t="shared" si="10"/>
        <v>220.5</v>
      </c>
      <c r="K170" s="148"/>
      <c r="L170" s="29"/>
      <c r="M170" s="149" t="s">
        <v>1</v>
      </c>
      <c r="N170" s="150" t="s">
        <v>40</v>
      </c>
      <c r="O170" s="151">
        <v>0</v>
      </c>
      <c r="P170" s="151">
        <f t="shared" si="11"/>
        <v>0</v>
      </c>
      <c r="Q170" s="151">
        <v>0</v>
      </c>
      <c r="R170" s="151">
        <f t="shared" si="12"/>
        <v>0</v>
      </c>
      <c r="S170" s="151">
        <v>0</v>
      </c>
      <c r="T170" s="152">
        <f t="shared" si="13"/>
        <v>0</v>
      </c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R170" s="153" t="s">
        <v>132</v>
      </c>
      <c r="AT170" s="153" t="s">
        <v>128</v>
      </c>
      <c r="AU170" s="153" t="s">
        <v>133</v>
      </c>
      <c r="AY170" s="14" t="s">
        <v>125</v>
      </c>
      <c r="BE170" s="154">
        <f t="shared" si="14"/>
        <v>0</v>
      </c>
      <c r="BF170" s="154">
        <f t="shared" si="15"/>
        <v>220.5</v>
      </c>
      <c r="BG170" s="154">
        <f t="shared" si="16"/>
        <v>0</v>
      </c>
      <c r="BH170" s="154">
        <f t="shared" si="17"/>
        <v>0</v>
      </c>
      <c r="BI170" s="154">
        <f t="shared" si="18"/>
        <v>0</v>
      </c>
      <c r="BJ170" s="14" t="s">
        <v>133</v>
      </c>
      <c r="BK170" s="154">
        <f t="shared" si="19"/>
        <v>220.5</v>
      </c>
      <c r="BL170" s="14" t="s">
        <v>132</v>
      </c>
      <c r="BM170" s="153" t="s">
        <v>268</v>
      </c>
    </row>
    <row r="171" spans="1:65" s="2" customFormat="1" ht="21.6" customHeight="1">
      <c r="A171" s="28"/>
      <c r="B171" s="141"/>
      <c r="C171" s="142" t="s">
        <v>269</v>
      </c>
      <c r="D171" s="142" t="s">
        <v>128</v>
      </c>
      <c r="E171" s="143" t="s">
        <v>270</v>
      </c>
      <c r="F171" s="144" t="s">
        <v>271</v>
      </c>
      <c r="G171" s="145" t="s">
        <v>139</v>
      </c>
      <c r="H171" s="146">
        <v>738.6</v>
      </c>
      <c r="I171" s="147">
        <v>0.7</v>
      </c>
      <c r="J171" s="147">
        <f t="shared" si="10"/>
        <v>517.02</v>
      </c>
      <c r="K171" s="148"/>
      <c r="L171" s="29"/>
      <c r="M171" s="149" t="s">
        <v>1</v>
      </c>
      <c r="N171" s="150" t="s">
        <v>40</v>
      </c>
      <c r="O171" s="151">
        <v>0</v>
      </c>
      <c r="P171" s="151">
        <f t="shared" si="11"/>
        <v>0</v>
      </c>
      <c r="Q171" s="151">
        <v>0</v>
      </c>
      <c r="R171" s="151">
        <f t="shared" si="12"/>
        <v>0</v>
      </c>
      <c r="S171" s="151">
        <v>0</v>
      </c>
      <c r="T171" s="152">
        <f t="shared" si="13"/>
        <v>0</v>
      </c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R171" s="153" t="s">
        <v>132</v>
      </c>
      <c r="AT171" s="153" t="s">
        <v>128</v>
      </c>
      <c r="AU171" s="153" t="s">
        <v>133</v>
      </c>
      <c r="AY171" s="14" t="s">
        <v>125</v>
      </c>
      <c r="BE171" s="154">
        <f t="shared" si="14"/>
        <v>0</v>
      </c>
      <c r="BF171" s="154">
        <f t="shared" si="15"/>
        <v>517.02</v>
      </c>
      <c r="BG171" s="154">
        <f t="shared" si="16"/>
        <v>0</v>
      </c>
      <c r="BH171" s="154">
        <f t="shared" si="17"/>
        <v>0</v>
      </c>
      <c r="BI171" s="154">
        <f t="shared" si="18"/>
        <v>0</v>
      </c>
      <c r="BJ171" s="14" t="s">
        <v>133</v>
      </c>
      <c r="BK171" s="154">
        <f t="shared" si="19"/>
        <v>517.02</v>
      </c>
      <c r="BL171" s="14" t="s">
        <v>132</v>
      </c>
      <c r="BM171" s="153" t="s">
        <v>272</v>
      </c>
    </row>
    <row r="172" spans="1:65" s="2" customFormat="1" ht="21.6" customHeight="1">
      <c r="A172" s="28"/>
      <c r="B172" s="141"/>
      <c r="C172" s="142" t="s">
        <v>273</v>
      </c>
      <c r="D172" s="142" t="s">
        <v>128</v>
      </c>
      <c r="E172" s="143" t="s">
        <v>274</v>
      </c>
      <c r="F172" s="144" t="s">
        <v>275</v>
      </c>
      <c r="G172" s="145" t="s">
        <v>139</v>
      </c>
      <c r="H172" s="146">
        <v>9.84</v>
      </c>
      <c r="I172" s="147">
        <v>7</v>
      </c>
      <c r="J172" s="147">
        <f t="shared" si="10"/>
        <v>68.88</v>
      </c>
      <c r="K172" s="148"/>
      <c r="L172" s="29"/>
      <c r="M172" s="149" t="s">
        <v>1</v>
      </c>
      <c r="N172" s="150" t="s">
        <v>40</v>
      </c>
      <c r="O172" s="151">
        <v>0</v>
      </c>
      <c r="P172" s="151">
        <f t="shared" si="11"/>
        <v>0</v>
      </c>
      <c r="Q172" s="151">
        <v>0</v>
      </c>
      <c r="R172" s="151">
        <f t="shared" si="12"/>
        <v>0</v>
      </c>
      <c r="S172" s="151">
        <v>0</v>
      </c>
      <c r="T172" s="152">
        <f t="shared" si="13"/>
        <v>0</v>
      </c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R172" s="153" t="s">
        <v>132</v>
      </c>
      <c r="AT172" s="153" t="s">
        <v>128</v>
      </c>
      <c r="AU172" s="153" t="s">
        <v>133</v>
      </c>
      <c r="AY172" s="14" t="s">
        <v>125</v>
      </c>
      <c r="BE172" s="154">
        <f t="shared" si="14"/>
        <v>0</v>
      </c>
      <c r="BF172" s="154">
        <f t="shared" si="15"/>
        <v>68.88</v>
      </c>
      <c r="BG172" s="154">
        <f t="shared" si="16"/>
        <v>0</v>
      </c>
      <c r="BH172" s="154">
        <f t="shared" si="17"/>
        <v>0</v>
      </c>
      <c r="BI172" s="154">
        <f t="shared" si="18"/>
        <v>0</v>
      </c>
      <c r="BJ172" s="14" t="s">
        <v>133</v>
      </c>
      <c r="BK172" s="154">
        <f t="shared" si="19"/>
        <v>68.88</v>
      </c>
      <c r="BL172" s="14" t="s">
        <v>132</v>
      </c>
      <c r="BM172" s="153" t="s">
        <v>276</v>
      </c>
    </row>
    <row r="173" spans="1:65" s="2" customFormat="1" ht="21.6" customHeight="1">
      <c r="A173" s="28"/>
      <c r="B173" s="141"/>
      <c r="C173" s="142" t="s">
        <v>277</v>
      </c>
      <c r="D173" s="142" t="s">
        <v>128</v>
      </c>
      <c r="E173" s="143" t="s">
        <v>278</v>
      </c>
      <c r="F173" s="144" t="s">
        <v>279</v>
      </c>
      <c r="G173" s="145" t="s">
        <v>148</v>
      </c>
      <c r="H173" s="146">
        <v>2</v>
      </c>
      <c r="I173" s="147">
        <v>1</v>
      </c>
      <c r="J173" s="147">
        <f t="shared" si="10"/>
        <v>2</v>
      </c>
      <c r="K173" s="148"/>
      <c r="L173" s="29"/>
      <c r="M173" s="149" t="s">
        <v>1</v>
      </c>
      <c r="N173" s="150" t="s">
        <v>40</v>
      </c>
      <c r="O173" s="151">
        <v>0</v>
      </c>
      <c r="P173" s="151">
        <f t="shared" si="11"/>
        <v>0</v>
      </c>
      <c r="Q173" s="151">
        <v>0</v>
      </c>
      <c r="R173" s="151">
        <f t="shared" si="12"/>
        <v>0</v>
      </c>
      <c r="S173" s="151">
        <v>0</v>
      </c>
      <c r="T173" s="152">
        <f t="shared" si="13"/>
        <v>0</v>
      </c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R173" s="153" t="s">
        <v>132</v>
      </c>
      <c r="AT173" s="153" t="s">
        <v>128</v>
      </c>
      <c r="AU173" s="153" t="s">
        <v>133</v>
      </c>
      <c r="AY173" s="14" t="s">
        <v>125</v>
      </c>
      <c r="BE173" s="154">
        <f t="shared" si="14"/>
        <v>0</v>
      </c>
      <c r="BF173" s="154">
        <f t="shared" si="15"/>
        <v>2</v>
      </c>
      <c r="BG173" s="154">
        <f t="shared" si="16"/>
        <v>0</v>
      </c>
      <c r="BH173" s="154">
        <f t="shared" si="17"/>
        <v>0</v>
      </c>
      <c r="BI173" s="154">
        <f t="shared" si="18"/>
        <v>0</v>
      </c>
      <c r="BJ173" s="14" t="s">
        <v>133</v>
      </c>
      <c r="BK173" s="154">
        <f t="shared" si="19"/>
        <v>2</v>
      </c>
      <c r="BL173" s="14" t="s">
        <v>132</v>
      </c>
      <c r="BM173" s="153" t="s">
        <v>280</v>
      </c>
    </row>
    <row r="174" spans="1:65" s="2" customFormat="1" ht="21.6" customHeight="1">
      <c r="A174" s="28"/>
      <c r="B174" s="141"/>
      <c r="C174" s="142" t="s">
        <v>281</v>
      </c>
      <c r="D174" s="142" t="s">
        <v>128</v>
      </c>
      <c r="E174" s="143" t="s">
        <v>282</v>
      </c>
      <c r="F174" s="144" t="s">
        <v>283</v>
      </c>
      <c r="G174" s="145" t="s">
        <v>139</v>
      </c>
      <c r="H174" s="146">
        <v>8.9600000000000009</v>
      </c>
      <c r="I174" s="147">
        <v>10.5</v>
      </c>
      <c r="J174" s="147">
        <f t="shared" si="10"/>
        <v>94.08</v>
      </c>
      <c r="K174" s="148"/>
      <c r="L174" s="29"/>
      <c r="M174" s="149" t="s">
        <v>1</v>
      </c>
      <c r="N174" s="150" t="s">
        <v>40</v>
      </c>
      <c r="O174" s="151">
        <v>0</v>
      </c>
      <c r="P174" s="151">
        <f t="shared" si="11"/>
        <v>0</v>
      </c>
      <c r="Q174" s="151">
        <v>0</v>
      </c>
      <c r="R174" s="151">
        <f t="shared" si="12"/>
        <v>0</v>
      </c>
      <c r="S174" s="151">
        <v>0</v>
      </c>
      <c r="T174" s="152">
        <f t="shared" si="13"/>
        <v>0</v>
      </c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R174" s="153" t="s">
        <v>132</v>
      </c>
      <c r="AT174" s="153" t="s">
        <v>128</v>
      </c>
      <c r="AU174" s="153" t="s">
        <v>133</v>
      </c>
      <c r="AY174" s="14" t="s">
        <v>125</v>
      </c>
      <c r="BE174" s="154">
        <f t="shared" si="14"/>
        <v>0</v>
      </c>
      <c r="BF174" s="154">
        <f t="shared" si="15"/>
        <v>94.08</v>
      </c>
      <c r="BG174" s="154">
        <f t="shared" si="16"/>
        <v>0</v>
      </c>
      <c r="BH174" s="154">
        <f t="shared" si="17"/>
        <v>0</v>
      </c>
      <c r="BI174" s="154">
        <f t="shared" si="18"/>
        <v>0</v>
      </c>
      <c r="BJ174" s="14" t="s">
        <v>133</v>
      </c>
      <c r="BK174" s="154">
        <f t="shared" si="19"/>
        <v>94.08</v>
      </c>
      <c r="BL174" s="14" t="s">
        <v>132</v>
      </c>
      <c r="BM174" s="153" t="s">
        <v>284</v>
      </c>
    </row>
    <row r="175" spans="1:65" s="2" customFormat="1" ht="21.6" customHeight="1">
      <c r="A175" s="28"/>
      <c r="B175" s="141"/>
      <c r="C175" s="142" t="s">
        <v>285</v>
      </c>
      <c r="D175" s="142" t="s">
        <v>128</v>
      </c>
      <c r="E175" s="143" t="s">
        <v>286</v>
      </c>
      <c r="F175" s="144" t="s">
        <v>287</v>
      </c>
      <c r="G175" s="145" t="s">
        <v>139</v>
      </c>
      <c r="H175" s="146">
        <v>9</v>
      </c>
      <c r="I175" s="147">
        <v>4</v>
      </c>
      <c r="J175" s="147">
        <f t="shared" si="10"/>
        <v>36</v>
      </c>
      <c r="K175" s="148"/>
      <c r="L175" s="29"/>
      <c r="M175" s="149" t="s">
        <v>1</v>
      </c>
      <c r="N175" s="150" t="s">
        <v>40</v>
      </c>
      <c r="O175" s="151">
        <v>0</v>
      </c>
      <c r="P175" s="151">
        <f t="shared" si="11"/>
        <v>0</v>
      </c>
      <c r="Q175" s="151">
        <v>0</v>
      </c>
      <c r="R175" s="151">
        <f t="shared" si="12"/>
        <v>0</v>
      </c>
      <c r="S175" s="151">
        <v>0</v>
      </c>
      <c r="T175" s="152">
        <f t="shared" si="13"/>
        <v>0</v>
      </c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R175" s="153" t="s">
        <v>132</v>
      </c>
      <c r="AT175" s="153" t="s">
        <v>128</v>
      </c>
      <c r="AU175" s="153" t="s">
        <v>133</v>
      </c>
      <c r="AY175" s="14" t="s">
        <v>125</v>
      </c>
      <c r="BE175" s="154">
        <f t="shared" si="14"/>
        <v>0</v>
      </c>
      <c r="BF175" s="154">
        <f t="shared" si="15"/>
        <v>36</v>
      </c>
      <c r="BG175" s="154">
        <f t="shared" si="16"/>
        <v>0</v>
      </c>
      <c r="BH175" s="154">
        <f t="shared" si="17"/>
        <v>0</v>
      </c>
      <c r="BI175" s="154">
        <f t="shared" si="18"/>
        <v>0</v>
      </c>
      <c r="BJ175" s="14" t="s">
        <v>133</v>
      </c>
      <c r="BK175" s="154">
        <f t="shared" si="19"/>
        <v>36</v>
      </c>
      <c r="BL175" s="14" t="s">
        <v>132</v>
      </c>
      <c r="BM175" s="153" t="s">
        <v>288</v>
      </c>
    </row>
    <row r="176" spans="1:65" s="2" customFormat="1" ht="21.6" customHeight="1">
      <c r="A176" s="28"/>
      <c r="B176" s="141"/>
      <c r="C176" s="142" t="s">
        <v>289</v>
      </c>
      <c r="D176" s="142" t="s">
        <v>128</v>
      </c>
      <c r="E176" s="143" t="s">
        <v>290</v>
      </c>
      <c r="F176" s="144" t="s">
        <v>291</v>
      </c>
      <c r="G176" s="145" t="s">
        <v>139</v>
      </c>
      <c r="H176" s="146">
        <v>64.8</v>
      </c>
      <c r="I176" s="147">
        <v>3</v>
      </c>
      <c r="J176" s="147">
        <f t="shared" si="10"/>
        <v>194.4</v>
      </c>
      <c r="K176" s="148"/>
      <c r="L176" s="29"/>
      <c r="M176" s="149" t="s">
        <v>1</v>
      </c>
      <c r="N176" s="150" t="s">
        <v>40</v>
      </c>
      <c r="O176" s="151">
        <v>0</v>
      </c>
      <c r="P176" s="151">
        <f t="shared" si="11"/>
        <v>0</v>
      </c>
      <c r="Q176" s="151">
        <v>0</v>
      </c>
      <c r="R176" s="151">
        <f t="shared" si="12"/>
        <v>0</v>
      </c>
      <c r="S176" s="151">
        <v>0</v>
      </c>
      <c r="T176" s="152">
        <f t="shared" si="13"/>
        <v>0</v>
      </c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R176" s="153" t="s">
        <v>132</v>
      </c>
      <c r="AT176" s="153" t="s">
        <v>128</v>
      </c>
      <c r="AU176" s="153" t="s">
        <v>133</v>
      </c>
      <c r="AY176" s="14" t="s">
        <v>125</v>
      </c>
      <c r="BE176" s="154">
        <f t="shared" si="14"/>
        <v>0</v>
      </c>
      <c r="BF176" s="154">
        <f t="shared" si="15"/>
        <v>194.4</v>
      </c>
      <c r="BG176" s="154">
        <f t="shared" si="16"/>
        <v>0</v>
      </c>
      <c r="BH176" s="154">
        <f t="shared" si="17"/>
        <v>0</v>
      </c>
      <c r="BI176" s="154">
        <f t="shared" si="18"/>
        <v>0</v>
      </c>
      <c r="BJ176" s="14" t="s">
        <v>133</v>
      </c>
      <c r="BK176" s="154">
        <f t="shared" si="19"/>
        <v>194.4</v>
      </c>
      <c r="BL176" s="14" t="s">
        <v>132</v>
      </c>
      <c r="BM176" s="153" t="s">
        <v>292</v>
      </c>
    </row>
    <row r="177" spans="1:65" s="2" customFormat="1" ht="21.6" customHeight="1">
      <c r="A177" s="28"/>
      <c r="B177" s="141"/>
      <c r="C177" s="142" t="s">
        <v>293</v>
      </c>
      <c r="D177" s="142" t="s">
        <v>128</v>
      </c>
      <c r="E177" s="143" t="s">
        <v>294</v>
      </c>
      <c r="F177" s="144" t="s">
        <v>295</v>
      </c>
      <c r="G177" s="145" t="s">
        <v>139</v>
      </c>
      <c r="H177" s="146">
        <v>60.48</v>
      </c>
      <c r="I177" s="147">
        <v>2.5</v>
      </c>
      <c r="J177" s="147">
        <f t="shared" si="10"/>
        <v>151.19999999999999</v>
      </c>
      <c r="K177" s="148"/>
      <c r="L177" s="29"/>
      <c r="M177" s="149" t="s">
        <v>1</v>
      </c>
      <c r="N177" s="150" t="s">
        <v>40</v>
      </c>
      <c r="O177" s="151">
        <v>0</v>
      </c>
      <c r="P177" s="151">
        <f t="shared" si="11"/>
        <v>0</v>
      </c>
      <c r="Q177" s="151">
        <v>0</v>
      </c>
      <c r="R177" s="151">
        <f t="shared" si="12"/>
        <v>0</v>
      </c>
      <c r="S177" s="151">
        <v>0</v>
      </c>
      <c r="T177" s="152">
        <f t="shared" si="13"/>
        <v>0</v>
      </c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R177" s="153" t="s">
        <v>132</v>
      </c>
      <c r="AT177" s="153" t="s">
        <v>128</v>
      </c>
      <c r="AU177" s="153" t="s">
        <v>133</v>
      </c>
      <c r="AY177" s="14" t="s">
        <v>125</v>
      </c>
      <c r="BE177" s="154">
        <f t="shared" si="14"/>
        <v>0</v>
      </c>
      <c r="BF177" s="154">
        <f t="shared" si="15"/>
        <v>151.19999999999999</v>
      </c>
      <c r="BG177" s="154">
        <f t="shared" si="16"/>
        <v>0</v>
      </c>
      <c r="BH177" s="154">
        <f t="shared" si="17"/>
        <v>0</v>
      </c>
      <c r="BI177" s="154">
        <f t="shared" si="18"/>
        <v>0</v>
      </c>
      <c r="BJ177" s="14" t="s">
        <v>133</v>
      </c>
      <c r="BK177" s="154">
        <f t="shared" si="19"/>
        <v>151.19999999999999</v>
      </c>
      <c r="BL177" s="14" t="s">
        <v>132</v>
      </c>
      <c r="BM177" s="153" t="s">
        <v>296</v>
      </c>
    </row>
    <row r="178" spans="1:65" s="2" customFormat="1" ht="21.6" customHeight="1">
      <c r="A178" s="28"/>
      <c r="B178" s="141"/>
      <c r="C178" s="142" t="s">
        <v>297</v>
      </c>
      <c r="D178" s="142" t="s">
        <v>128</v>
      </c>
      <c r="E178" s="143" t="s">
        <v>298</v>
      </c>
      <c r="F178" s="144" t="s">
        <v>299</v>
      </c>
      <c r="G178" s="145" t="s">
        <v>148</v>
      </c>
      <c r="H178" s="146">
        <v>4</v>
      </c>
      <c r="I178" s="147">
        <v>5</v>
      </c>
      <c r="J178" s="147">
        <f t="shared" si="10"/>
        <v>20</v>
      </c>
      <c r="K178" s="148"/>
      <c r="L178" s="29"/>
      <c r="M178" s="149" t="s">
        <v>1</v>
      </c>
      <c r="N178" s="150" t="s">
        <v>40</v>
      </c>
      <c r="O178" s="151">
        <v>0</v>
      </c>
      <c r="P178" s="151">
        <f t="shared" si="11"/>
        <v>0</v>
      </c>
      <c r="Q178" s="151">
        <v>0</v>
      </c>
      <c r="R178" s="151">
        <f t="shared" si="12"/>
        <v>0</v>
      </c>
      <c r="S178" s="151">
        <v>0</v>
      </c>
      <c r="T178" s="152">
        <f t="shared" si="13"/>
        <v>0</v>
      </c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R178" s="153" t="s">
        <v>132</v>
      </c>
      <c r="AT178" s="153" t="s">
        <v>128</v>
      </c>
      <c r="AU178" s="153" t="s">
        <v>133</v>
      </c>
      <c r="AY178" s="14" t="s">
        <v>125</v>
      </c>
      <c r="BE178" s="154">
        <f t="shared" si="14"/>
        <v>0</v>
      </c>
      <c r="BF178" s="154">
        <f t="shared" si="15"/>
        <v>20</v>
      </c>
      <c r="BG178" s="154">
        <f t="shared" si="16"/>
        <v>0</v>
      </c>
      <c r="BH178" s="154">
        <f t="shared" si="17"/>
        <v>0</v>
      </c>
      <c r="BI178" s="154">
        <f t="shared" si="18"/>
        <v>0</v>
      </c>
      <c r="BJ178" s="14" t="s">
        <v>133</v>
      </c>
      <c r="BK178" s="154">
        <f t="shared" si="19"/>
        <v>20</v>
      </c>
      <c r="BL178" s="14" t="s">
        <v>132</v>
      </c>
      <c r="BM178" s="153" t="s">
        <v>300</v>
      </c>
    </row>
    <row r="179" spans="1:65" s="2" customFormat="1" ht="21.6" customHeight="1">
      <c r="A179" s="28"/>
      <c r="B179" s="141"/>
      <c r="C179" s="142" t="s">
        <v>301</v>
      </c>
      <c r="D179" s="142" t="s">
        <v>128</v>
      </c>
      <c r="E179" s="143" t="s">
        <v>302</v>
      </c>
      <c r="F179" s="144" t="s">
        <v>303</v>
      </c>
      <c r="G179" s="145" t="s">
        <v>139</v>
      </c>
      <c r="H179" s="146">
        <v>17.920000000000002</v>
      </c>
      <c r="I179" s="147">
        <v>4</v>
      </c>
      <c r="J179" s="147">
        <f t="shared" si="10"/>
        <v>71.680000000000007</v>
      </c>
      <c r="K179" s="148"/>
      <c r="L179" s="29"/>
      <c r="M179" s="149" t="s">
        <v>1</v>
      </c>
      <c r="N179" s="150" t="s">
        <v>40</v>
      </c>
      <c r="O179" s="151">
        <v>0</v>
      </c>
      <c r="P179" s="151">
        <f t="shared" si="11"/>
        <v>0</v>
      </c>
      <c r="Q179" s="151">
        <v>0</v>
      </c>
      <c r="R179" s="151">
        <f t="shared" si="12"/>
        <v>0</v>
      </c>
      <c r="S179" s="151">
        <v>0</v>
      </c>
      <c r="T179" s="152">
        <f t="shared" si="13"/>
        <v>0</v>
      </c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R179" s="153" t="s">
        <v>132</v>
      </c>
      <c r="AT179" s="153" t="s">
        <v>128</v>
      </c>
      <c r="AU179" s="153" t="s">
        <v>133</v>
      </c>
      <c r="AY179" s="14" t="s">
        <v>125</v>
      </c>
      <c r="BE179" s="154">
        <f t="shared" si="14"/>
        <v>0</v>
      </c>
      <c r="BF179" s="154">
        <f t="shared" si="15"/>
        <v>71.680000000000007</v>
      </c>
      <c r="BG179" s="154">
        <f t="shared" si="16"/>
        <v>0</v>
      </c>
      <c r="BH179" s="154">
        <f t="shared" si="17"/>
        <v>0</v>
      </c>
      <c r="BI179" s="154">
        <f t="shared" si="18"/>
        <v>0</v>
      </c>
      <c r="BJ179" s="14" t="s">
        <v>133</v>
      </c>
      <c r="BK179" s="154">
        <f t="shared" si="19"/>
        <v>71.680000000000007</v>
      </c>
      <c r="BL179" s="14" t="s">
        <v>132</v>
      </c>
      <c r="BM179" s="153" t="s">
        <v>304</v>
      </c>
    </row>
    <row r="180" spans="1:65" s="2" customFormat="1" ht="32.450000000000003" customHeight="1">
      <c r="A180" s="28"/>
      <c r="B180" s="141"/>
      <c r="C180" s="142" t="s">
        <v>305</v>
      </c>
      <c r="D180" s="142" t="s">
        <v>128</v>
      </c>
      <c r="E180" s="143" t="s">
        <v>306</v>
      </c>
      <c r="F180" s="144" t="s">
        <v>307</v>
      </c>
      <c r="G180" s="145" t="s">
        <v>139</v>
      </c>
      <c r="H180" s="146">
        <v>670.1</v>
      </c>
      <c r="I180" s="147">
        <v>0.7</v>
      </c>
      <c r="J180" s="147">
        <f t="shared" si="10"/>
        <v>469.07</v>
      </c>
      <c r="K180" s="148"/>
      <c r="L180" s="29"/>
      <c r="M180" s="149" t="s">
        <v>1</v>
      </c>
      <c r="N180" s="150" t="s">
        <v>40</v>
      </c>
      <c r="O180" s="151">
        <v>0</v>
      </c>
      <c r="P180" s="151">
        <f t="shared" si="11"/>
        <v>0</v>
      </c>
      <c r="Q180" s="151">
        <v>0</v>
      </c>
      <c r="R180" s="151">
        <f t="shared" si="12"/>
        <v>0</v>
      </c>
      <c r="S180" s="151">
        <v>0</v>
      </c>
      <c r="T180" s="152">
        <f t="shared" si="13"/>
        <v>0</v>
      </c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R180" s="153" t="s">
        <v>132</v>
      </c>
      <c r="AT180" s="153" t="s">
        <v>128</v>
      </c>
      <c r="AU180" s="153" t="s">
        <v>133</v>
      </c>
      <c r="AY180" s="14" t="s">
        <v>125</v>
      </c>
      <c r="BE180" s="154">
        <f t="shared" si="14"/>
        <v>0</v>
      </c>
      <c r="BF180" s="154">
        <f t="shared" si="15"/>
        <v>469.07</v>
      </c>
      <c r="BG180" s="154">
        <f t="shared" si="16"/>
        <v>0</v>
      </c>
      <c r="BH180" s="154">
        <f t="shared" si="17"/>
        <v>0</v>
      </c>
      <c r="BI180" s="154">
        <f t="shared" si="18"/>
        <v>0</v>
      </c>
      <c r="BJ180" s="14" t="s">
        <v>133</v>
      </c>
      <c r="BK180" s="154">
        <f t="shared" si="19"/>
        <v>469.07</v>
      </c>
      <c r="BL180" s="14" t="s">
        <v>132</v>
      </c>
      <c r="BM180" s="153" t="s">
        <v>308</v>
      </c>
    </row>
    <row r="181" spans="1:65" s="2" customFormat="1" ht="32.450000000000003" customHeight="1">
      <c r="A181" s="28"/>
      <c r="B181" s="141"/>
      <c r="C181" s="142" t="s">
        <v>309</v>
      </c>
      <c r="D181" s="142" t="s">
        <v>128</v>
      </c>
      <c r="E181" s="143" t="s">
        <v>310</v>
      </c>
      <c r="F181" s="144" t="s">
        <v>311</v>
      </c>
      <c r="G181" s="145" t="s">
        <v>312</v>
      </c>
      <c r="H181" s="146">
        <v>17.108000000000001</v>
      </c>
      <c r="I181" s="147">
        <v>9.6</v>
      </c>
      <c r="J181" s="147">
        <f t="shared" si="10"/>
        <v>164.24</v>
      </c>
      <c r="K181" s="148"/>
      <c r="L181" s="29"/>
      <c r="M181" s="149" t="s">
        <v>1</v>
      </c>
      <c r="N181" s="150" t="s">
        <v>40</v>
      </c>
      <c r="O181" s="151">
        <v>0</v>
      </c>
      <c r="P181" s="151">
        <f t="shared" si="11"/>
        <v>0</v>
      </c>
      <c r="Q181" s="151">
        <v>0</v>
      </c>
      <c r="R181" s="151">
        <f t="shared" si="12"/>
        <v>0</v>
      </c>
      <c r="S181" s="151">
        <v>0</v>
      </c>
      <c r="T181" s="152">
        <f t="shared" si="13"/>
        <v>0</v>
      </c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R181" s="153" t="s">
        <v>132</v>
      </c>
      <c r="AT181" s="153" t="s">
        <v>128</v>
      </c>
      <c r="AU181" s="153" t="s">
        <v>133</v>
      </c>
      <c r="AY181" s="14" t="s">
        <v>125</v>
      </c>
      <c r="BE181" s="154">
        <f t="shared" si="14"/>
        <v>0</v>
      </c>
      <c r="BF181" s="154">
        <f t="shared" si="15"/>
        <v>164.24</v>
      </c>
      <c r="BG181" s="154">
        <f t="shared" si="16"/>
        <v>0</v>
      </c>
      <c r="BH181" s="154">
        <f t="shared" si="17"/>
        <v>0</v>
      </c>
      <c r="BI181" s="154">
        <f t="shared" si="18"/>
        <v>0</v>
      </c>
      <c r="BJ181" s="14" t="s">
        <v>133</v>
      </c>
      <c r="BK181" s="154">
        <f t="shared" si="19"/>
        <v>164.24</v>
      </c>
      <c r="BL181" s="14" t="s">
        <v>132</v>
      </c>
      <c r="BM181" s="153" t="s">
        <v>313</v>
      </c>
    </row>
    <row r="182" spans="1:65" s="2" customFormat="1" ht="21.6" customHeight="1">
      <c r="A182" s="28"/>
      <c r="B182" s="141"/>
      <c r="C182" s="142" t="s">
        <v>314</v>
      </c>
      <c r="D182" s="142" t="s">
        <v>128</v>
      </c>
      <c r="E182" s="143" t="s">
        <v>315</v>
      </c>
      <c r="F182" s="144" t="s">
        <v>316</v>
      </c>
      <c r="G182" s="145" t="s">
        <v>312</v>
      </c>
      <c r="H182" s="146">
        <v>17.108000000000001</v>
      </c>
      <c r="I182" s="147">
        <v>12.4</v>
      </c>
      <c r="J182" s="147">
        <f t="shared" si="10"/>
        <v>212.14</v>
      </c>
      <c r="K182" s="148"/>
      <c r="L182" s="29"/>
      <c r="M182" s="149" t="s">
        <v>1</v>
      </c>
      <c r="N182" s="150" t="s">
        <v>40</v>
      </c>
      <c r="O182" s="151">
        <v>0</v>
      </c>
      <c r="P182" s="151">
        <f t="shared" si="11"/>
        <v>0</v>
      </c>
      <c r="Q182" s="151">
        <v>0</v>
      </c>
      <c r="R182" s="151">
        <f t="shared" si="12"/>
        <v>0</v>
      </c>
      <c r="S182" s="151">
        <v>0</v>
      </c>
      <c r="T182" s="152">
        <f t="shared" si="13"/>
        <v>0</v>
      </c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R182" s="153" t="s">
        <v>132</v>
      </c>
      <c r="AT182" s="153" t="s">
        <v>128</v>
      </c>
      <c r="AU182" s="153" t="s">
        <v>133</v>
      </c>
      <c r="AY182" s="14" t="s">
        <v>125</v>
      </c>
      <c r="BE182" s="154">
        <f t="shared" si="14"/>
        <v>0</v>
      </c>
      <c r="BF182" s="154">
        <f t="shared" si="15"/>
        <v>212.14</v>
      </c>
      <c r="BG182" s="154">
        <f t="shared" si="16"/>
        <v>0</v>
      </c>
      <c r="BH182" s="154">
        <f t="shared" si="17"/>
        <v>0</v>
      </c>
      <c r="BI182" s="154">
        <f t="shared" si="18"/>
        <v>0</v>
      </c>
      <c r="BJ182" s="14" t="s">
        <v>133</v>
      </c>
      <c r="BK182" s="154">
        <f t="shared" si="19"/>
        <v>212.14</v>
      </c>
      <c r="BL182" s="14" t="s">
        <v>132</v>
      </c>
      <c r="BM182" s="153" t="s">
        <v>317</v>
      </c>
    </row>
    <row r="183" spans="1:65" s="2" customFormat="1" ht="21.6" customHeight="1">
      <c r="A183" s="28"/>
      <c r="B183" s="141"/>
      <c r="C183" s="142" t="s">
        <v>318</v>
      </c>
      <c r="D183" s="142" t="s">
        <v>128</v>
      </c>
      <c r="E183" s="143" t="s">
        <v>319</v>
      </c>
      <c r="F183" s="144" t="s">
        <v>320</v>
      </c>
      <c r="G183" s="145" t="s">
        <v>312</v>
      </c>
      <c r="H183" s="146">
        <v>17.108000000000001</v>
      </c>
      <c r="I183" s="147">
        <v>0.3</v>
      </c>
      <c r="J183" s="147">
        <f t="shared" si="10"/>
        <v>5.13</v>
      </c>
      <c r="K183" s="148"/>
      <c r="L183" s="29"/>
      <c r="M183" s="149" t="s">
        <v>1</v>
      </c>
      <c r="N183" s="150" t="s">
        <v>40</v>
      </c>
      <c r="O183" s="151">
        <v>0</v>
      </c>
      <c r="P183" s="151">
        <f t="shared" si="11"/>
        <v>0</v>
      </c>
      <c r="Q183" s="151">
        <v>0</v>
      </c>
      <c r="R183" s="151">
        <f t="shared" si="12"/>
        <v>0</v>
      </c>
      <c r="S183" s="151">
        <v>0</v>
      </c>
      <c r="T183" s="152">
        <f t="shared" si="13"/>
        <v>0</v>
      </c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R183" s="153" t="s">
        <v>132</v>
      </c>
      <c r="AT183" s="153" t="s">
        <v>128</v>
      </c>
      <c r="AU183" s="153" t="s">
        <v>133</v>
      </c>
      <c r="AY183" s="14" t="s">
        <v>125</v>
      </c>
      <c r="BE183" s="154">
        <f t="shared" si="14"/>
        <v>0</v>
      </c>
      <c r="BF183" s="154">
        <f t="shared" si="15"/>
        <v>5.13</v>
      </c>
      <c r="BG183" s="154">
        <f t="shared" si="16"/>
        <v>0</v>
      </c>
      <c r="BH183" s="154">
        <f t="shared" si="17"/>
        <v>0</v>
      </c>
      <c r="BI183" s="154">
        <f t="shared" si="18"/>
        <v>0</v>
      </c>
      <c r="BJ183" s="14" t="s">
        <v>133</v>
      </c>
      <c r="BK183" s="154">
        <f t="shared" si="19"/>
        <v>5.13</v>
      </c>
      <c r="BL183" s="14" t="s">
        <v>132</v>
      </c>
      <c r="BM183" s="153" t="s">
        <v>321</v>
      </c>
    </row>
    <row r="184" spans="1:65" s="2" customFormat="1" ht="21.6" customHeight="1">
      <c r="A184" s="28"/>
      <c r="B184" s="141"/>
      <c r="C184" s="142" t="s">
        <v>322</v>
      </c>
      <c r="D184" s="142" t="s">
        <v>128</v>
      </c>
      <c r="E184" s="143" t="s">
        <v>323</v>
      </c>
      <c r="F184" s="144" t="s">
        <v>324</v>
      </c>
      <c r="G184" s="145" t="s">
        <v>312</v>
      </c>
      <c r="H184" s="146">
        <v>17.108000000000001</v>
      </c>
      <c r="I184" s="147">
        <v>9.6999999999999993</v>
      </c>
      <c r="J184" s="147">
        <f t="shared" si="10"/>
        <v>165.95</v>
      </c>
      <c r="K184" s="148"/>
      <c r="L184" s="29"/>
      <c r="M184" s="149" t="s">
        <v>1</v>
      </c>
      <c r="N184" s="150" t="s">
        <v>40</v>
      </c>
      <c r="O184" s="151">
        <v>0</v>
      </c>
      <c r="P184" s="151">
        <f t="shared" si="11"/>
        <v>0</v>
      </c>
      <c r="Q184" s="151">
        <v>0</v>
      </c>
      <c r="R184" s="151">
        <f t="shared" si="12"/>
        <v>0</v>
      </c>
      <c r="S184" s="151">
        <v>0</v>
      </c>
      <c r="T184" s="152">
        <f t="shared" si="13"/>
        <v>0</v>
      </c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R184" s="153" t="s">
        <v>132</v>
      </c>
      <c r="AT184" s="153" t="s">
        <v>128</v>
      </c>
      <c r="AU184" s="153" t="s">
        <v>133</v>
      </c>
      <c r="AY184" s="14" t="s">
        <v>125</v>
      </c>
      <c r="BE184" s="154">
        <f t="shared" si="14"/>
        <v>0</v>
      </c>
      <c r="BF184" s="154">
        <f t="shared" si="15"/>
        <v>165.95</v>
      </c>
      <c r="BG184" s="154">
        <f t="shared" si="16"/>
        <v>0</v>
      </c>
      <c r="BH184" s="154">
        <f t="shared" si="17"/>
        <v>0</v>
      </c>
      <c r="BI184" s="154">
        <f t="shared" si="18"/>
        <v>0</v>
      </c>
      <c r="BJ184" s="14" t="s">
        <v>133</v>
      </c>
      <c r="BK184" s="154">
        <f t="shared" si="19"/>
        <v>165.95</v>
      </c>
      <c r="BL184" s="14" t="s">
        <v>132</v>
      </c>
      <c r="BM184" s="153" t="s">
        <v>325</v>
      </c>
    </row>
    <row r="185" spans="1:65" s="2" customFormat="1" ht="21.6" customHeight="1">
      <c r="A185" s="28"/>
      <c r="B185" s="141"/>
      <c r="C185" s="142" t="s">
        <v>326</v>
      </c>
      <c r="D185" s="142" t="s">
        <v>128</v>
      </c>
      <c r="E185" s="143" t="s">
        <v>327</v>
      </c>
      <c r="F185" s="144" t="s">
        <v>328</v>
      </c>
      <c r="G185" s="145" t="s">
        <v>312</v>
      </c>
      <c r="H185" s="146">
        <v>17.108000000000001</v>
      </c>
      <c r="I185" s="147">
        <v>1</v>
      </c>
      <c r="J185" s="147">
        <f t="shared" si="10"/>
        <v>17.11</v>
      </c>
      <c r="K185" s="148"/>
      <c r="L185" s="29"/>
      <c r="M185" s="149" t="s">
        <v>1</v>
      </c>
      <c r="N185" s="150" t="s">
        <v>40</v>
      </c>
      <c r="O185" s="151">
        <v>0</v>
      </c>
      <c r="P185" s="151">
        <f t="shared" si="11"/>
        <v>0</v>
      </c>
      <c r="Q185" s="151">
        <v>0</v>
      </c>
      <c r="R185" s="151">
        <f t="shared" si="12"/>
        <v>0</v>
      </c>
      <c r="S185" s="151">
        <v>0</v>
      </c>
      <c r="T185" s="152">
        <f t="shared" si="13"/>
        <v>0</v>
      </c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R185" s="153" t="s">
        <v>132</v>
      </c>
      <c r="AT185" s="153" t="s">
        <v>128</v>
      </c>
      <c r="AU185" s="153" t="s">
        <v>133</v>
      </c>
      <c r="AY185" s="14" t="s">
        <v>125</v>
      </c>
      <c r="BE185" s="154">
        <f t="shared" si="14"/>
        <v>0</v>
      </c>
      <c r="BF185" s="154">
        <f t="shared" si="15"/>
        <v>17.11</v>
      </c>
      <c r="BG185" s="154">
        <f t="shared" si="16"/>
        <v>0</v>
      </c>
      <c r="BH185" s="154">
        <f t="shared" si="17"/>
        <v>0</v>
      </c>
      <c r="BI185" s="154">
        <f t="shared" si="18"/>
        <v>0</v>
      </c>
      <c r="BJ185" s="14" t="s">
        <v>133</v>
      </c>
      <c r="BK185" s="154">
        <f t="shared" si="19"/>
        <v>17.11</v>
      </c>
      <c r="BL185" s="14" t="s">
        <v>132</v>
      </c>
      <c r="BM185" s="153" t="s">
        <v>329</v>
      </c>
    </row>
    <row r="186" spans="1:65" s="2" customFormat="1" ht="21.6" customHeight="1">
      <c r="A186" s="28"/>
      <c r="B186" s="141"/>
      <c r="C186" s="142" t="s">
        <v>330</v>
      </c>
      <c r="D186" s="142" t="s">
        <v>128</v>
      </c>
      <c r="E186" s="143" t="s">
        <v>331</v>
      </c>
      <c r="F186" s="144" t="s">
        <v>332</v>
      </c>
      <c r="G186" s="145" t="s">
        <v>312</v>
      </c>
      <c r="H186" s="146">
        <v>17.108000000000001</v>
      </c>
      <c r="I186" s="147">
        <v>4.3</v>
      </c>
      <c r="J186" s="147">
        <f t="shared" si="10"/>
        <v>73.56</v>
      </c>
      <c r="K186" s="148"/>
      <c r="L186" s="29"/>
      <c r="M186" s="149" t="s">
        <v>1</v>
      </c>
      <c r="N186" s="150" t="s">
        <v>40</v>
      </c>
      <c r="O186" s="151">
        <v>0</v>
      </c>
      <c r="P186" s="151">
        <f t="shared" si="11"/>
        <v>0</v>
      </c>
      <c r="Q186" s="151">
        <v>0</v>
      </c>
      <c r="R186" s="151">
        <f t="shared" si="12"/>
        <v>0</v>
      </c>
      <c r="S186" s="151">
        <v>0</v>
      </c>
      <c r="T186" s="152">
        <f t="shared" si="13"/>
        <v>0</v>
      </c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R186" s="153" t="s">
        <v>132</v>
      </c>
      <c r="AT186" s="153" t="s">
        <v>128</v>
      </c>
      <c r="AU186" s="153" t="s">
        <v>133</v>
      </c>
      <c r="AY186" s="14" t="s">
        <v>125</v>
      </c>
      <c r="BE186" s="154">
        <f t="shared" si="14"/>
        <v>0</v>
      </c>
      <c r="BF186" s="154">
        <f t="shared" si="15"/>
        <v>73.56</v>
      </c>
      <c r="BG186" s="154">
        <f t="shared" si="16"/>
        <v>0</v>
      </c>
      <c r="BH186" s="154">
        <f t="shared" si="17"/>
        <v>0</v>
      </c>
      <c r="BI186" s="154">
        <f t="shared" si="18"/>
        <v>0</v>
      </c>
      <c r="BJ186" s="14" t="s">
        <v>133</v>
      </c>
      <c r="BK186" s="154">
        <f t="shared" si="19"/>
        <v>73.56</v>
      </c>
      <c r="BL186" s="14" t="s">
        <v>132</v>
      </c>
      <c r="BM186" s="153" t="s">
        <v>333</v>
      </c>
    </row>
    <row r="187" spans="1:65" s="2" customFormat="1" ht="21.6" customHeight="1">
      <c r="A187" s="28"/>
      <c r="B187" s="141"/>
      <c r="C187" s="142" t="s">
        <v>334</v>
      </c>
      <c r="D187" s="142" t="s">
        <v>128</v>
      </c>
      <c r="E187" s="143" t="s">
        <v>335</v>
      </c>
      <c r="F187" s="144" t="s">
        <v>336</v>
      </c>
      <c r="G187" s="145" t="s">
        <v>312</v>
      </c>
      <c r="H187" s="146">
        <v>17.108000000000001</v>
      </c>
      <c r="I187" s="147">
        <v>38.43</v>
      </c>
      <c r="J187" s="147">
        <f t="shared" si="10"/>
        <v>657.46</v>
      </c>
      <c r="K187" s="148"/>
      <c r="L187" s="29"/>
      <c r="M187" s="149" t="s">
        <v>1</v>
      </c>
      <c r="N187" s="150" t="s">
        <v>40</v>
      </c>
      <c r="O187" s="151">
        <v>0</v>
      </c>
      <c r="P187" s="151">
        <f t="shared" si="11"/>
        <v>0</v>
      </c>
      <c r="Q187" s="151">
        <v>0</v>
      </c>
      <c r="R187" s="151">
        <f t="shared" si="12"/>
        <v>0</v>
      </c>
      <c r="S187" s="151">
        <v>0</v>
      </c>
      <c r="T187" s="152">
        <f t="shared" si="13"/>
        <v>0</v>
      </c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R187" s="153" t="s">
        <v>132</v>
      </c>
      <c r="AT187" s="153" t="s">
        <v>128</v>
      </c>
      <c r="AU187" s="153" t="s">
        <v>133</v>
      </c>
      <c r="AY187" s="14" t="s">
        <v>125</v>
      </c>
      <c r="BE187" s="154">
        <f t="shared" si="14"/>
        <v>0</v>
      </c>
      <c r="BF187" s="154">
        <f t="shared" si="15"/>
        <v>657.46</v>
      </c>
      <c r="BG187" s="154">
        <f t="shared" si="16"/>
        <v>0</v>
      </c>
      <c r="BH187" s="154">
        <f t="shared" si="17"/>
        <v>0</v>
      </c>
      <c r="BI187" s="154">
        <f t="shared" si="18"/>
        <v>0</v>
      </c>
      <c r="BJ187" s="14" t="s">
        <v>133</v>
      </c>
      <c r="BK187" s="154">
        <f t="shared" si="19"/>
        <v>657.46</v>
      </c>
      <c r="BL187" s="14" t="s">
        <v>132</v>
      </c>
      <c r="BM187" s="153" t="s">
        <v>337</v>
      </c>
    </row>
    <row r="188" spans="1:65" s="2" customFormat="1" ht="14.45" customHeight="1">
      <c r="A188" s="28"/>
      <c r="B188" s="141"/>
      <c r="C188" s="142" t="s">
        <v>338</v>
      </c>
      <c r="D188" s="142" t="s">
        <v>128</v>
      </c>
      <c r="E188" s="143" t="s">
        <v>339</v>
      </c>
      <c r="F188" s="144" t="s">
        <v>340</v>
      </c>
      <c r="G188" s="145" t="s">
        <v>148</v>
      </c>
      <c r="H188" s="146">
        <v>1</v>
      </c>
      <c r="I188" s="147">
        <v>80</v>
      </c>
      <c r="J188" s="147">
        <f t="shared" si="10"/>
        <v>80</v>
      </c>
      <c r="K188" s="148"/>
      <c r="L188" s="29"/>
      <c r="M188" s="149" t="s">
        <v>1</v>
      </c>
      <c r="N188" s="150" t="s">
        <v>40</v>
      </c>
      <c r="O188" s="151">
        <v>0</v>
      </c>
      <c r="P188" s="151">
        <f t="shared" si="11"/>
        <v>0</v>
      </c>
      <c r="Q188" s="151">
        <v>0</v>
      </c>
      <c r="R188" s="151">
        <f t="shared" si="12"/>
        <v>0</v>
      </c>
      <c r="S188" s="151">
        <v>0</v>
      </c>
      <c r="T188" s="152">
        <f t="shared" si="13"/>
        <v>0</v>
      </c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R188" s="153" t="s">
        <v>132</v>
      </c>
      <c r="AT188" s="153" t="s">
        <v>128</v>
      </c>
      <c r="AU188" s="153" t="s">
        <v>133</v>
      </c>
      <c r="AY188" s="14" t="s">
        <v>125</v>
      </c>
      <c r="BE188" s="154">
        <f t="shared" si="14"/>
        <v>0</v>
      </c>
      <c r="BF188" s="154">
        <f t="shared" si="15"/>
        <v>80</v>
      </c>
      <c r="BG188" s="154">
        <f t="shared" si="16"/>
        <v>0</v>
      </c>
      <c r="BH188" s="154">
        <f t="shared" si="17"/>
        <v>0</v>
      </c>
      <c r="BI188" s="154">
        <f t="shared" si="18"/>
        <v>0</v>
      </c>
      <c r="BJ188" s="14" t="s">
        <v>133</v>
      </c>
      <c r="BK188" s="154">
        <f t="shared" si="19"/>
        <v>80</v>
      </c>
      <c r="BL188" s="14" t="s">
        <v>132</v>
      </c>
      <c r="BM188" s="153" t="s">
        <v>341</v>
      </c>
    </row>
    <row r="189" spans="1:65" s="2" customFormat="1" ht="14.45" customHeight="1">
      <c r="A189" s="28"/>
      <c r="B189" s="141"/>
      <c r="C189" s="142" t="s">
        <v>342</v>
      </c>
      <c r="D189" s="142" t="s">
        <v>128</v>
      </c>
      <c r="E189" s="143" t="s">
        <v>343</v>
      </c>
      <c r="F189" s="144" t="s">
        <v>344</v>
      </c>
      <c r="G189" s="145" t="s">
        <v>148</v>
      </c>
      <c r="H189" s="146">
        <v>1</v>
      </c>
      <c r="I189" s="147">
        <v>150</v>
      </c>
      <c r="J189" s="147">
        <f t="shared" si="10"/>
        <v>150</v>
      </c>
      <c r="K189" s="148"/>
      <c r="L189" s="29"/>
      <c r="M189" s="149" t="s">
        <v>1</v>
      </c>
      <c r="N189" s="150" t="s">
        <v>40</v>
      </c>
      <c r="O189" s="151">
        <v>0</v>
      </c>
      <c r="P189" s="151">
        <f t="shared" si="11"/>
        <v>0</v>
      </c>
      <c r="Q189" s="151">
        <v>0</v>
      </c>
      <c r="R189" s="151">
        <f t="shared" si="12"/>
        <v>0</v>
      </c>
      <c r="S189" s="151">
        <v>0</v>
      </c>
      <c r="T189" s="152">
        <f t="shared" si="13"/>
        <v>0</v>
      </c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R189" s="153" t="s">
        <v>132</v>
      </c>
      <c r="AT189" s="153" t="s">
        <v>128</v>
      </c>
      <c r="AU189" s="153" t="s">
        <v>133</v>
      </c>
      <c r="AY189" s="14" t="s">
        <v>125</v>
      </c>
      <c r="BE189" s="154">
        <f t="shared" si="14"/>
        <v>0</v>
      </c>
      <c r="BF189" s="154">
        <f t="shared" si="15"/>
        <v>150</v>
      </c>
      <c r="BG189" s="154">
        <f t="shared" si="16"/>
        <v>0</v>
      </c>
      <c r="BH189" s="154">
        <f t="shared" si="17"/>
        <v>0</v>
      </c>
      <c r="BI189" s="154">
        <f t="shared" si="18"/>
        <v>0</v>
      </c>
      <c r="BJ189" s="14" t="s">
        <v>133</v>
      </c>
      <c r="BK189" s="154">
        <f t="shared" si="19"/>
        <v>150</v>
      </c>
      <c r="BL189" s="14" t="s">
        <v>132</v>
      </c>
      <c r="BM189" s="153" t="s">
        <v>345</v>
      </c>
    </row>
    <row r="190" spans="1:65" s="12" customFormat="1" ht="22.9" customHeight="1">
      <c r="B190" s="129"/>
      <c r="D190" s="130" t="s">
        <v>73</v>
      </c>
      <c r="E190" s="139" t="s">
        <v>346</v>
      </c>
      <c r="F190" s="139" t="s">
        <v>347</v>
      </c>
      <c r="J190" s="140">
        <f>BK190</f>
        <v>4123.45</v>
      </c>
      <c r="L190" s="129"/>
      <c r="M190" s="133"/>
      <c r="N190" s="134"/>
      <c r="O190" s="134"/>
      <c r="P190" s="135">
        <f>P191</f>
        <v>0</v>
      </c>
      <c r="Q190" s="134"/>
      <c r="R190" s="135">
        <f>R191</f>
        <v>0</v>
      </c>
      <c r="S190" s="134"/>
      <c r="T190" s="136">
        <f>T191</f>
        <v>0</v>
      </c>
      <c r="AR190" s="130" t="s">
        <v>82</v>
      </c>
      <c r="AT190" s="137" t="s">
        <v>73</v>
      </c>
      <c r="AU190" s="137" t="s">
        <v>82</v>
      </c>
      <c r="AY190" s="130" t="s">
        <v>125</v>
      </c>
      <c r="BK190" s="138">
        <f>BK191</f>
        <v>4123.45</v>
      </c>
    </row>
    <row r="191" spans="1:65" s="2" customFormat="1" ht="21.6" customHeight="1">
      <c r="A191" s="28"/>
      <c r="B191" s="141"/>
      <c r="C191" s="142" t="s">
        <v>348</v>
      </c>
      <c r="D191" s="142" t="s">
        <v>128</v>
      </c>
      <c r="E191" s="143" t="s">
        <v>349</v>
      </c>
      <c r="F191" s="144" t="s">
        <v>350</v>
      </c>
      <c r="G191" s="145" t="s">
        <v>312</v>
      </c>
      <c r="H191" s="146">
        <v>121.27800000000001</v>
      </c>
      <c r="I191" s="147">
        <v>34</v>
      </c>
      <c r="J191" s="147">
        <f>ROUND(I191*H191,2)</f>
        <v>4123.45</v>
      </c>
      <c r="K191" s="148"/>
      <c r="L191" s="29"/>
      <c r="M191" s="149" t="s">
        <v>1</v>
      </c>
      <c r="N191" s="150" t="s">
        <v>40</v>
      </c>
      <c r="O191" s="151">
        <v>0</v>
      </c>
      <c r="P191" s="151">
        <f>O191*H191</f>
        <v>0</v>
      </c>
      <c r="Q191" s="151">
        <v>0</v>
      </c>
      <c r="R191" s="151">
        <f>Q191*H191</f>
        <v>0</v>
      </c>
      <c r="S191" s="151">
        <v>0</v>
      </c>
      <c r="T191" s="152">
        <f>S191*H191</f>
        <v>0</v>
      </c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R191" s="153" t="s">
        <v>132</v>
      </c>
      <c r="AT191" s="153" t="s">
        <v>128</v>
      </c>
      <c r="AU191" s="153" t="s">
        <v>133</v>
      </c>
      <c r="AY191" s="14" t="s">
        <v>125</v>
      </c>
      <c r="BE191" s="154">
        <f>IF(N191="základná",J191,0)</f>
        <v>0</v>
      </c>
      <c r="BF191" s="154">
        <f>IF(N191="znížená",J191,0)</f>
        <v>4123.45</v>
      </c>
      <c r="BG191" s="154">
        <f>IF(N191="zákl. prenesená",J191,0)</f>
        <v>0</v>
      </c>
      <c r="BH191" s="154">
        <f>IF(N191="zníž. prenesená",J191,0)</f>
        <v>0</v>
      </c>
      <c r="BI191" s="154">
        <f>IF(N191="nulová",J191,0)</f>
        <v>0</v>
      </c>
      <c r="BJ191" s="14" t="s">
        <v>133</v>
      </c>
      <c r="BK191" s="154">
        <f>ROUND(I191*H191,2)</f>
        <v>4123.45</v>
      </c>
      <c r="BL191" s="14" t="s">
        <v>132</v>
      </c>
      <c r="BM191" s="153" t="s">
        <v>351</v>
      </c>
    </row>
    <row r="192" spans="1:65" s="12" customFormat="1" ht="25.9" customHeight="1">
      <c r="B192" s="129"/>
      <c r="D192" s="130" t="s">
        <v>73</v>
      </c>
      <c r="E192" s="131" t="s">
        <v>352</v>
      </c>
      <c r="F192" s="131" t="s">
        <v>353</v>
      </c>
      <c r="J192" s="132">
        <f>BK192</f>
        <v>39651.550000000003</v>
      </c>
      <c r="L192" s="129"/>
      <c r="M192" s="133"/>
      <c r="N192" s="134"/>
      <c r="O192" s="134"/>
      <c r="P192" s="135">
        <f>P193+P194+P202+P220+P224+P225</f>
        <v>0</v>
      </c>
      <c r="Q192" s="134"/>
      <c r="R192" s="135">
        <f>R193+R194+R202+R220+R224+R225</f>
        <v>0</v>
      </c>
      <c r="S192" s="134"/>
      <c r="T192" s="136">
        <f>T193+T194+T202+T220+T224+T225</f>
        <v>0</v>
      </c>
      <c r="AR192" s="130" t="s">
        <v>133</v>
      </c>
      <c r="AT192" s="137" t="s">
        <v>73</v>
      </c>
      <c r="AU192" s="137" t="s">
        <v>74</v>
      </c>
      <c r="AY192" s="130" t="s">
        <v>125</v>
      </c>
      <c r="BK192" s="138">
        <f>BK193+BK194+BK202+BK220+BK224+BK225</f>
        <v>39651.550000000003</v>
      </c>
    </row>
    <row r="193" spans="1:65" s="12" customFormat="1" ht="22.9" customHeight="1">
      <c r="B193" s="129"/>
      <c r="D193" s="130" t="s">
        <v>73</v>
      </c>
      <c r="E193" s="139" t="s">
        <v>354</v>
      </c>
      <c r="F193" s="139" t="s">
        <v>355</v>
      </c>
      <c r="J193" s="140">
        <f>BK193</f>
        <v>0</v>
      </c>
      <c r="L193" s="129"/>
      <c r="M193" s="133"/>
      <c r="N193" s="134"/>
      <c r="O193" s="134"/>
      <c r="P193" s="135">
        <v>0</v>
      </c>
      <c r="Q193" s="134"/>
      <c r="R193" s="135">
        <v>0</v>
      </c>
      <c r="S193" s="134"/>
      <c r="T193" s="136">
        <v>0</v>
      </c>
      <c r="AR193" s="130" t="s">
        <v>82</v>
      </c>
      <c r="AT193" s="137" t="s">
        <v>73</v>
      </c>
      <c r="AU193" s="137" t="s">
        <v>82</v>
      </c>
      <c r="AY193" s="130" t="s">
        <v>125</v>
      </c>
      <c r="BK193" s="138">
        <v>0</v>
      </c>
    </row>
    <row r="194" spans="1:65" s="12" customFormat="1" ht="22.9" customHeight="1">
      <c r="B194" s="129"/>
      <c r="D194" s="130" t="s">
        <v>73</v>
      </c>
      <c r="E194" s="139" t="s">
        <v>356</v>
      </c>
      <c r="F194" s="139" t="s">
        <v>357</v>
      </c>
      <c r="J194" s="140">
        <f>BK194</f>
        <v>5102.49</v>
      </c>
      <c r="L194" s="129"/>
      <c r="M194" s="133"/>
      <c r="N194" s="134"/>
      <c r="O194" s="134"/>
      <c r="P194" s="135">
        <f>SUM(P195:P201)</f>
        <v>0</v>
      </c>
      <c r="Q194" s="134"/>
      <c r="R194" s="135">
        <f>SUM(R195:R201)</f>
        <v>0</v>
      </c>
      <c r="S194" s="134"/>
      <c r="T194" s="136">
        <f>SUM(T195:T201)</f>
        <v>0</v>
      </c>
      <c r="AR194" s="130" t="s">
        <v>133</v>
      </c>
      <c r="AT194" s="137" t="s">
        <v>73</v>
      </c>
      <c r="AU194" s="137" t="s">
        <v>82</v>
      </c>
      <c r="AY194" s="130" t="s">
        <v>125</v>
      </c>
      <c r="BK194" s="138">
        <f>SUM(BK195:BK201)</f>
        <v>5102.49</v>
      </c>
    </row>
    <row r="195" spans="1:65" s="2" customFormat="1" ht="21.6" customHeight="1">
      <c r="A195" s="28"/>
      <c r="B195" s="141"/>
      <c r="C195" s="142" t="s">
        <v>358</v>
      </c>
      <c r="D195" s="142" t="s">
        <v>128</v>
      </c>
      <c r="E195" s="143" t="s">
        <v>359</v>
      </c>
      <c r="F195" s="144" t="s">
        <v>360</v>
      </c>
      <c r="G195" s="145" t="s">
        <v>196</v>
      </c>
      <c r="H195" s="146">
        <v>78</v>
      </c>
      <c r="I195" s="147">
        <v>21.6</v>
      </c>
      <c r="J195" s="147">
        <f t="shared" ref="J195:J201" si="20">ROUND(I195*H195,2)</f>
        <v>1684.8</v>
      </c>
      <c r="K195" s="148"/>
      <c r="L195" s="29"/>
      <c r="M195" s="149" t="s">
        <v>1</v>
      </c>
      <c r="N195" s="150" t="s">
        <v>40</v>
      </c>
      <c r="O195" s="151">
        <v>0</v>
      </c>
      <c r="P195" s="151">
        <f t="shared" ref="P195:P201" si="21">O195*H195</f>
        <v>0</v>
      </c>
      <c r="Q195" s="151">
        <v>0</v>
      </c>
      <c r="R195" s="151">
        <f t="shared" ref="R195:R201" si="22">Q195*H195</f>
        <v>0</v>
      </c>
      <c r="S195" s="151">
        <v>0</v>
      </c>
      <c r="T195" s="152">
        <f t="shared" ref="T195:T201" si="23">S195*H195</f>
        <v>0</v>
      </c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R195" s="153" t="s">
        <v>193</v>
      </c>
      <c r="AT195" s="153" t="s">
        <v>128</v>
      </c>
      <c r="AU195" s="153" t="s">
        <v>133</v>
      </c>
      <c r="AY195" s="14" t="s">
        <v>125</v>
      </c>
      <c r="BE195" s="154">
        <f t="shared" ref="BE195:BE201" si="24">IF(N195="základná",J195,0)</f>
        <v>0</v>
      </c>
      <c r="BF195" s="154">
        <f t="shared" ref="BF195:BF201" si="25">IF(N195="znížená",J195,0)</f>
        <v>1684.8</v>
      </c>
      <c r="BG195" s="154">
        <f t="shared" ref="BG195:BG201" si="26">IF(N195="zákl. prenesená",J195,0)</f>
        <v>0</v>
      </c>
      <c r="BH195" s="154">
        <f t="shared" ref="BH195:BH201" si="27">IF(N195="zníž. prenesená",J195,0)</f>
        <v>0</v>
      </c>
      <c r="BI195" s="154">
        <f t="shared" ref="BI195:BI201" si="28">IF(N195="nulová",J195,0)</f>
        <v>0</v>
      </c>
      <c r="BJ195" s="14" t="s">
        <v>133</v>
      </c>
      <c r="BK195" s="154">
        <f t="shared" ref="BK195:BK201" si="29">ROUND(I195*H195,2)</f>
        <v>1684.8</v>
      </c>
      <c r="BL195" s="14" t="s">
        <v>193</v>
      </c>
      <c r="BM195" s="153" t="s">
        <v>361</v>
      </c>
    </row>
    <row r="196" spans="1:65" s="2" customFormat="1" ht="21.6" customHeight="1">
      <c r="A196" s="28"/>
      <c r="B196" s="141"/>
      <c r="C196" s="142" t="s">
        <v>362</v>
      </c>
      <c r="D196" s="142" t="s">
        <v>128</v>
      </c>
      <c r="E196" s="143" t="s">
        <v>363</v>
      </c>
      <c r="F196" s="144" t="s">
        <v>364</v>
      </c>
      <c r="G196" s="145" t="s">
        <v>196</v>
      </c>
      <c r="H196" s="146">
        <v>78</v>
      </c>
      <c r="I196" s="147">
        <v>2.4</v>
      </c>
      <c r="J196" s="147">
        <f t="shared" si="20"/>
        <v>187.2</v>
      </c>
      <c r="K196" s="148"/>
      <c r="L196" s="29"/>
      <c r="M196" s="149" t="s">
        <v>1</v>
      </c>
      <c r="N196" s="150" t="s">
        <v>40</v>
      </c>
      <c r="O196" s="151">
        <v>0</v>
      </c>
      <c r="P196" s="151">
        <f t="shared" si="21"/>
        <v>0</v>
      </c>
      <c r="Q196" s="151">
        <v>0</v>
      </c>
      <c r="R196" s="151">
        <f t="shared" si="22"/>
        <v>0</v>
      </c>
      <c r="S196" s="151">
        <v>0</v>
      </c>
      <c r="T196" s="152">
        <f t="shared" si="23"/>
        <v>0</v>
      </c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R196" s="153" t="s">
        <v>193</v>
      </c>
      <c r="AT196" s="153" t="s">
        <v>128</v>
      </c>
      <c r="AU196" s="153" t="s">
        <v>133</v>
      </c>
      <c r="AY196" s="14" t="s">
        <v>125</v>
      </c>
      <c r="BE196" s="154">
        <f t="shared" si="24"/>
        <v>0</v>
      </c>
      <c r="BF196" s="154">
        <f t="shared" si="25"/>
        <v>187.2</v>
      </c>
      <c r="BG196" s="154">
        <f t="shared" si="26"/>
        <v>0</v>
      </c>
      <c r="BH196" s="154">
        <f t="shared" si="27"/>
        <v>0</v>
      </c>
      <c r="BI196" s="154">
        <f t="shared" si="28"/>
        <v>0</v>
      </c>
      <c r="BJ196" s="14" t="s">
        <v>133</v>
      </c>
      <c r="BK196" s="154">
        <f t="shared" si="29"/>
        <v>187.2</v>
      </c>
      <c r="BL196" s="14" t="s">
        <v>193</v>
      </c>
      <c r="BM196" s="153" t="s">
        <v>365</v>
      </c>
    </row>
    <row r="197" spans="1:65" s="2" customFormat="1" ht="43.15" customHeight="1">
      <c r="A197" s="28"/>
      <c r="B197" s="141"/>
      <c r="C197" s="142" t="s">
        <v>366</v>
      </c>
      <c r="D197" s="142" t="s">
        <v>128</v>
      </c>
      <c r="E197" s="143" t="s">
        <v>367</v>
      </c>
      <c r="F197" s="144" t="s">
        <v>368</v>
      </c>
      <c r="G197" s="145" t="s">
        <v>196</v>
      </c>
      <c r="H197" s="146">
        <v>149.19999999999999</v>
      </c>
      <c r="I197" s="147">
        <v>10</v>
      </c>
      <c r="J197" s="147">
        <f t="shared" si="20"/>
        <v>1492</v>
      </c>
      <c r="K197" s="148"/>
      <c r="L197" s="29"/>
      <c r="M197" s="149" t="s">
        <v>1</v>
      </c>
      <c r="N197" s="150" t="s">
        <v>40</v>
      </c>
      <c r="O197" s="151">
        <v>0</v>
      </c>
      <c r="P197" s="151">
        <f t="shared" si="21"/>
        <v>0</v>
      </c>
      <c r="Q197" s="151">
        <v>0</v>
      </c>
      <c r="R197" s="151">
        <f t="shared" si="22"/>
        <v>0</v>
      </c>
      <c r="S197" s="151">
        <v>0</v>
      </c>
      <c r="T197" s="152">
        <f t="shared" si="23"/>
        <v>0</v>
      </c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R197" s="153" t="s">
        <v>193</v>
      </c>
      <c r="AT197" s="153" t="s">
        <v>128</v>
      </c>
      <c r="AU197" s="153" t="s">
        <v>133</v>
      </c>
      <c r="AY197" s="14" t="s">
        <v>125</v>
      </c>
      <c r="BE197" s="154">
        <f t="shared" si="24"/>
        <v>0</v>
      </c>
      <c r="BF197" s="154">
        <f t="shared" si="25"/>
        <v>1492</v>
      </c>
      <c r="BG197" s="154">
        <f t="shared" si="26"/>
        <v>0</v>
      </c>
      <c r="BH197" s="154">
        <f t="shared" si="27"/>
        <v>0</v>
      </c>
      <c r="BI197" s="154">
        <f t="shared" si="28"/>
        <v>0</v>
      </c>
      <c r="BJ197" s="14" t="s">
        <v>133</v>
      </c>
      <c r="BK197" s="154">
        <f t="shared" si="29"/>
        <v>1492</v>
      </c>
      <c r="BL197" s="14" t="s">
        <v>193</v>
      </c>
      <c r="BM197" s="153" t="s">
        <v>369</v>
      </c>
    </row>
    <row r="198" spans="1:65" s="2" customFormat="1" ht="32.450000000000003" customHeight="1">
      <c r="A198" s="28"/>
      <c r="B198" s="141"/>
      <c r="C198" s="142" t="s">
        <v>370</v>
      </c>
      <c r="D198" s="142" t="s">
        <v>128</v>
      </c>
      <c r="E198" s="143" t="s">
        <v>371</v>
      </c>
      <c r="F198" s="144" t="s">
        <v>372</v>
      </c>
      <c r="G198" s="145" t="s">
        <v>196</v>
      </c>
      <c r="H198" s="146">
        <v>149.19999999999999</v>
      </c>
      <c r="I198" s="147">
        <v>1</v>
      </c>
      <c r="J198" s="147">
        <f t="shared" si="20"/>
        <v>149.19999999999999</v>
      </c>
      <c r="K198" s="148"/>
      <c r="L198" s="29"/>
      <c r="M198" s="149" t="s">
        <v>1</v>
      </c>
      <c r="N198" s="150" t="s">
        <v>40</v>
      </c>
      <c r="O198" s="151">
        <v>0</v>
      </c>
      <c r="P198" s="151">
        <f t="shared" si="21"/>
        <v>0</v>
      </c>
      <c r="Q198" s="151">
        <v>0</v>
      </c>
      <c r="R198" s="151">
        <f t="shared" si="22"/>
        <v>0</v>
      </c>
      <c r="S198" s="151">
        <v>0</v>
      </c>
      <c r="T198" s="152">
        <f t="shared" si="23"/>
        <v>0</v>
      </c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R198" s="153" t="s">
        <v>193</v>
      </c>
      <c r="AT198" s="153" t="s">
        <v>128</v>
      </c>
      <c r="AU198" s="153" t="s">
        <v>133</v>
      </c>
      <c r="AY198" s="14" t="s">
        <v>125</v>
      </c>
      <c r="BE198" s="154">
        <f t="shared" si="24"/>
        <v>0</v>
      </c>
      <c r="BF198" s="154">
        <f t="shared" si="25"/>
        <v>149.19999999999999</v>
      </c>
      <c r="BG198" s="154">
        <f t="shared" si="26"/>
        <v>0</v>
      </c>
      <c r="BH198" s="154">
        <f t="shared" si="27"/>
        <v>0</v>
      </c>
      <c r="BI198" s="154">
        <f t="shared" si="28"/>
        <v>0</v>
      </c>
      <c r="BJ198" s="14" t="s">
        <v>133</v>
      </c>
      <c r="BK198" s="154">
        <f t="shared" si="29"/>
        <v>149.19999999999999</v>
      </c>
      <c r="BL198" s="14" t="s">
        <v>193</v>
      </c>
      <c r="BM198" s="153" t="s">
        <v>373</v>
      </c>
    </row>
    <row r="199" spans="1:65" s="2" customFormat="1" ht="32.450000000000003" customHeight="1">
      <c r="A199" s="28"/>
      <c r="B199" s="141"/>
      <c r="C199" s="142" t="s">
        <v>374</v>
      </c>
      <c r="D199" s="142" t="s">
        <v>128</v>
      </c>
      <c r="E199" s="143" t="s">
        <v>375</v>
      </c>
      <c r="F199" s="144" t="s">
        <v>376</v>
      </c>
      <c r="G199" s="145" t="s">
        <v>196</v>
      </c>
      <c r="H199" s="146">
        <v>142.19999999999999</v>
      </c>
      <c r="I199" s="147">
        <v>10</v>
      </c>
      <c r="J199" s="147">
        <f t="shared" si="20"/>
        <v>1422</v>
      </c>
      <c r="K199" s="148"/>
      <c r="L199" s="29"/>
      <c r="M199" s="149" t="s">
        <v>1</v>
      </c>
      <c r="N199" s="150" t="s">
        <v>40</v>
      </c>
      <c r="O199" s="151">
        <v>0</v>
      </c>
      <c r="P199" s="151">
        <f t="shared" si="21"/>
        <v>0</v>
      </c>
      <c r="Q199" s="151">
        <v>0</v>
      </c>
      <c r="R199" s="151">
        <f t="shared" si="22"/>
        <v>0</v>
      </c>
      <c r="S199" s="151">
        <v>0</v>
      </c>
      <c r="T199" s="152">
        <f t="shared" si="23"/>
        <v>0</v>
      </c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R199" s="153" t="s">
        <v>193</v>
      </c>
      <c r="AT199" s="153" t="s">
        <v>128</v>
      </c>
      <c r="AU199" s="153" t="s">
        <v>133</v>
      </c>
      <c r="AY199" s="14" t="s">
        <v>125</v>
      </c>
      <c r="BE199" s="154">
        <f t="shared" si="24"/>
        <v>0</v>
      </c>
      <c r="BF199" s="154">
        <f t="shared" si="25"/>
        <v>1422</v>
      </c>
      <c r="BG199" s="154">
        <f t="shared" si="26"/>
        <v>0</v>
      </c>
      <c r="BH199" s="154">
        <f t="shared" si="27"/>
        <v>0</v>
      </c>
      <c r="BI199" s="154">
        <f t="shared" si="28"/>
        <v>0</v>
      </c>
      <c r="BJ199" s="14" t="s">
        <v>133</v>
      </c>
      <c r="BK199" s="154">
        <f t="shared" si="29"/>
        <v>1422</v>
      </c>
      <c r="BL199" s="14" t="s">
        <v>193</v>
      </c>
      <c r="BM199" s="153" t="s">
        <v>377</v>
      </c>
    </row>
    <row r="200" spans="1:65" s="2" customFormat="1" ht="32.450000000000003" customHeight="1">
      <c r="A200" s="28"/>
      <c r="B200" s="141"/>
      <c r="C200" s="142" t="s">
        <v>378</v>
      </c>
      <c r="D200" s="142" t="s">
        <v>128</v>
      </c>
      <c r="E200" s="143" t="s">
        <v>379</v>
      </c>
      <c r="F200" s="144" t="s">
        <v>380</v>
      </c>
      <c r="G200" s="145" t="s">
        <v>196</v>
      </c>
      <c r="H200" s="146">
        <v>142.19999999999999</v>
      </c>
      <c r="I200" s="147">
        <v>1</v>
      </c>
      <c r="J200" s="147">
        <f t="shared" si="20"/>
        <v>142.19999999999999</v>
      </c>
      <c r="K200" s="148"/>
      <c r="L200" s="29"/>
      <c r="M200" s="149" t="s">
        <v>1</v>
      </c>
      <c r="N200" s="150" t="s">
        <v>40</v>
      </c>
      <c r="O200" s="151">
        <v>0</v>
      </c>
      <c r="P200" s="151">
        <f t="shared" si="21"/>
        <v>0</v>
      </c>
      <c r="Q200" s="151">
        <v>0</v>
      </c>
      <c r="R200" s="151">
        <f t="shared" si="22"/>
        <v>0</v>
      </c>
      <c r="S200" s="151">
        <v>0</v>
      </c>
      <c r="T200" s="152">
        <f t="shared" si="23"/>
        <v>0</v>
      </c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R200" s="153" t="s">
        <v>193</v>
      </c>
      <c r="AT200" s="153" t="s">
        <v>128</v>
      </c>
      <c r="AU200" s="153" t="s">
        <v>133</v>
      </c>
      <c r="AY200" s="14" t="s">
        <v>125</v>
      </c>
      <c r="BE200" s="154">
        <f t="shared" si="24"/>
        <v>0</v>
      </c>
      <c r="BF200" s="154">
        <f t="shared" si="25"/>
        <v>142.19999999999999</v>
      </c>
      <c r="BG200" s="154">
        <f t="shared" si="26"/>
        <v>0</v>
      </c>
      <c r="BH200" s="154">
        <f t="shared" si="27"/>
        <v>0</v>
      </c>
      <c r="BI200" s="154">
        <f t="shared" si="28"/>
        <v>0</v>
      </c>
      <c r="BJ200" s="14" t="s">
        <v>133</v>
      </c>
      <c r="BK200" s="154">
        <f t="shared" si="29"/>
        <v>142.19999999999999</v>
      </c>
      <c r="BL200" s="14" t="s">
        <v>193</v>
      </c>
      <c r="BM200" s="153" t="s">
        <v>381</v>
      </c>
    </row>
    <row r="201" spans="1:65" s="2" customFormat="1" ht="21.6" customHeight="1">
      <c r="A201" s="28"/>
      <c r="B201" s="141"/>
      <c r="C201" s="142" t="s">
        <v>382</v>
      </c>
      <c r="D201" s="142" t="s">
        <v>128</v>
      </c>
      <c r="E201" s="143" t="s">
        <v>383</v>
      </c>
      <c r="F201" s="144" t="s">
        <v>384</v>
      </c>
      <c r="G201" s="145" t="s">
        <v>312</v>
      </c>
      <c r="H201" s="146">
        <v>0.39200000000000002</v>
      </c>
      <c r="I201" s="147">
        <v>64</v>
      </c>
      <c r="J201" s="147">
        <f t="shared" si="20"/>
        <v>25.09</v>
      </c>
      <c r="K201" s="148"/>
      <c r="L201" s="29"/>
      <c r="M201" s="149" t="s">
        <v>1</v>
      </c>
      <c r="N201" s="150" t="s">
        <v>40</v>
      </c>
      <c r="O201" s="151">
        <v>0</v>
      </c>
      <c r="P201" s="151">
        <f t="shared" si="21"/>
        <v>0</v>
      </c>
      <c r="Q201" s="151">
        <v>0</v>
      </c>
      <c r="R201" s="151">
        <f t="shared" si="22"/>
        <v>0</v>
      </c>
      <c r="S201" s="151">
        <v>0</v>
      </c>
      <c r="T201" s="152">
        <f t="shared" si="23"/>
        <v>0</v>
      </c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R201" s="153" t="s">
        <v>193</v>
      </c>
      <c r="AT201" s="153" t="s">
        <v>128</v>
      </c>
      <c r="AU201" s="153" t="s">
        <v>133</v>
      </c>
      <c r="AY201" s="14" t="s">
        <v>125</v>
      </c>
      <c r="BE201" s="154">
        <f t="shared" si="24"/>
        <v>0</v>
      </c>
      <c r="BF201" s="154">
        <f t="shared" si="25"/>
        <v>25.09</v>
      </c>
      <c r="BG201" s="154">
        <f t="shared" si="26"/>
        <v>0</v>
      </c>
      <c r="BH201" s="154">
        <f t="shared" si="27"/>
        <v>0</v>
      </c>
      <c r="BI201" s="154">
        <f t="shared" si="28"/>
        <v>0</v>
      </c>
      <c r="BJ201" s="14" t="s">
        <v>133</v>
      </c>
      <c r="BK201" s="154">
        <f t="shared" si="29"/>
        <v>25.09</v>
      </c>
      <c r="BL201" s="14" t="s">
        <v>193</v>
      </c>
      <c r="BM201" s="153" t="s">
        <v>385</v>
      </c>
    </row>
    <row r="202" spans="1:65" s="12" customFormat="1" ht="22.9" customHeight="1">
      <c r="B202" s="129"/>
      <c r="D202" s="130" t="s">
        <v>73</v>
      </c>
      <c r="E202" s="139" t="s">
        <v>386</v>
      </c>
      <c r="F202" s="139" t="s">
        <v>387</v>
      </c>
      <c r="J202" s="140">
        <f>BK202</f>
        <v>31172.960000000003</v>
      </c>
      <c r="L202" s="129"/>
      <c r="M202" s="133"/>
      <c r="N202" s="134"/>
      <c r="O202" s="134"/>
      <c r="P202" s="135">
        <f>SUM(P203:P219)</f>
        <v>0</v>
      </c>
      <c r="Q202" s="134"/>
      <c r="R202" s="135">
        <f>SUM(R203:R219)</f>
        <v>0</v>
      </c>
      <c r="S202" s="134"/>
      <c r="T202" s="136">
        <f>SUM(T203:T219)</f>
        <v>0</v>
      </c>
      <c r="AR202" s="130" t="s">
        <v>133</v>
      </c>
      <c r="AT202" s="137" t="s">
        <v>73</v>
      </c>
      <c r="AU202" s="137" t="s">
        <v>82</v>
      </c>
      <c r="AY202" s="130" t="s">
        <v>125</v>
      </c>
      <c r="BK202" s="138">
        <f>SUM(BK203:BK219)</f>
        <v>31172.960000000003</v>
      </c>
    </row>
    <row r="203" spans="1:65" s="2" customFormat="1" ht="21.6" customHeight="1">
      <c r="A203" s="28"/>
      <c r="B203" s="141"/>
      <c r="C203" s="142" t="s">
        <v>388</v>
      </c>
      <c r="D203" s="142" t="s">
        <v>128</v>
      </c>
      <c r="E203" s="143" t="s">
        <v>389</v>
      </c>
      <c r="F203" s="144" t="s">
        <v>390</v>
      </c>
      <c r="G203" s="145" t="s">
        <v>196</v>
      </c>
      <c r="H203" s="146">
        <v>275.39999999999998</v>
      </c>
      <c r="I203" s="147">
        <v>13.08</v>
      </c>
      <c r="J203" s="147">
        <f t="shared" ref="J203:J219" si="30">ROUND(I203*H203,2)</f>
        <v>3602.23</v>
      </c>
      <c r="K203" s="148"/>
      <c r="L203" s="29"/>
      <c r="M203" s="149" t="s">
        <v>1</v>
      </c>
      <c r="N203" s="150" t="s">
        <v>40</v>
      </c>
      <c r="O203" s="151">
        <v>0</v>
      </c>
      <c r="P203" s="151">
        <f t="shared" ref="P203:P219" si="31">O203*H203</f>
        <v>0</v>
      </c>
      <c r="Q203" s="151">
        <v>0</v>
      </c>
      <c r="R203" s="151">
        <f t="shared" ref="R203:R219" si="32">Q203*H203</f>
        <v>0</v>
      </c>
      <c r="S203" s="151">
        <v>0</v>
      </c>
      <c r="T203" s="152">
        <f t="shared" ref="T203:T219" si="33">S203*H203</f>
        <v>0</v>
      </c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R203" s="153" t="s">
        <v>193</v>
      </c>
      <c r="AT203" s="153" t="s">
        <v>128</v>
      </c>
      <c r="AU203" s="153" t="s">
        <v>133</v>
      </c>
      <c r="AY203" s="14" t="s">
        <v>125</v>
      </c>
      <c r="BE203" s="154">
        <f t="shared" ref="BE203:BE219" si="34">IF(N203="základná",J203,0)</f>
        <v>0</v>
      </c>
      <c r="BF203" s="154">
        <f t="shared" ref="BF203:BF219" si="35">IF(N203="znížená",J203,0)</f>
        <v>3602.23</v>
      </c>
      <c r="BG203" s="154">
        <f t="shared" ref="BG203:BG219" si="36">IF(N203="zákl. prenesená",J203,0)</f>
        <v>0</v>
      </c>
      <c r="BH203" s="154">
        <f t="shared" ref="BH203:BH219" si="37">IF(N203="zníž. prenesená",J203,0)</f>
        <v>0</v>
      </c>
      <c r="BI203" s="154">
        <f t="shared" ref="BI203:BI219" si="38">IF(N203="nulová",J203,0)</f>
        <v>0</v>
      </c>
      <c r="BJ203" s="14" t="s">
        <v>133</v>
      </c>
      <c r="BK203" s="154">
        <f t="shared" ref="BK203:BK219" si="39">ROUND(I203*H203,2)</f>
        <v>3602.23</v>
      </c>
      <c r="BL203" s="14" t="s">
        <v>193</v>
      </c>
      <c r="BM203" s="153" t="s">
        <v>391</v>
      </c>
    </row>
    <row r="204" spans="1:65" s="2" customFormat="1" ht="43.15" customHeight="1">
      <c r="A204" s="28"/>
      <c r="B204" s="141"/>
      <c r="C204" s="155" t="s">
        <v>392</v>
      </c>
      <c r="D204" s="155" t="s">
        <v>141</v>
      </c>
      <c r="E204" s="156" t="s">
        <v>393</v>
      </c>
      <c r="F204" s="157" t="s">
        <v>394</v>
      </c>
      <c r="G204" s="158" t="s">
        <v>148</v>
      </c>
      <c r="H204" s="159">
        <v>11</v>
      </c>
      <c r="I204" s="160">
        <v>560.4</v>
      </c>
      <c r="J204" s="160">
        <f t="shared" si="30"/>
        <v>6164.4</v>
      </c>
      <c r="K204" s="161"/>
      <c r="L204" s="162"/>
      <c r="M204" s="163" t="s">
        <v>1</v>
      </c>
      <c r="N204" s="164" t="s">
        <v>40</v>
      </c>
      <c r="O204" s="151">
        <v>0</v>
      </c>
      <c r="P204" s="151">
        <f t="shared" si="31"/>
        <v>0</v>
      </c>
      <c r="Q204" s="151">
        <v>0</v>
      </c>
      <c r="R204" s="151">
        <f t="shared" si="32"/>
        <v>0</v>
      </c>
      <c r="S204" s="151">
        <v>0</v>
      </c>
      <c r="T204" s="152">
        <f t="shared" si="33"/>
        <v>0</v>
      </c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R204" s="153" t="s">
        <v>257</v>
      </c>
      <c r="AT204" s="153" t="s">
        <v>141</v>
      </c>
      <c r="AU204" s="153" t="s">
        <v>133</v>
      </c>
      <c r="AY204" s="14" t="s">
        <v>125</v>
      </c>
      <c r="BE204" s="154">
        <f t="shared" si="34"/>
        <v>0</v>
      </c>
      <c r="BF204" s="154">
        <f t="shared" si="35"/>
        <v>6164.4</v>
      </c>
      <c r="BG204" s="154">
        <f t="shared" si="36"/>
        <v>0</v>
      </c>
      <c r="BH204" s="154">
        <f t="shared" si="37"/>
        <v>0</v>
      </c>
      <c r="BI204" s="154">
        <f t="shared" si="38"/>
        <v>0</v>
      </c>
      <c r="BJ204" s="14" t="s">
        <v>133</v>
      </c>
      <c r="BK204" s="154">
        <f t="shared" si="39"/>
        <v>6164.4</v>
      </c>
      <c r="BL204" s="14" t="s">
        <v>193</v>
      </c>
      <c r="BM204" s="153" t="s">
        <v>395</v>
      </c>
    </row>
    <row r="205" spans="1:65" s="2" customFormat="1" ht="43.15" customHeight="1">
      <c r="A205" s="28"/>
      <c r="B205" s="141"/>
      <c r="C205" s="155" t="s">
        <v>396</v>
      </c>
      <c r="D205" s="155" t="s">
        <v>141</v>
      </c>
      <c r="E205" s="156" t="s">
        <v>397</v>
      </c>
      <c r="F205" s="157" t="s">
        <v>398</v>
      </c>
      <c r="G205" s="158" t="s">
        <v>148</v>
      </c>
      <c r="H205" s="159">
        <v>1</v>
      </c>
      <c r="I205" s="160">
        <v>232.8</v>
      </c>
      <c r="J205" s="160">
        <f t="shared" si="30"/>
        <v>232.8</v>
      </c>
      <c r="K205" s="161"/>
      <c r="L205" s="162"/>
      <c r="M205" s="163" t="s">
        <v>1</v>
      </c>
      <c r="N205" s="164" t="s">
        <v>40</v>
      </c>
      <c r="O205" s="151">
        <v>0</v>
      </c>
      <c r="P205" s="151">
        <f t="shared" si="31"/>
        <v>0</v>
      </c>
      <c r="Q205" s="151">
        <v>0</v>
      </c>
      <c r="R205" s="151">
        <f t="shared" si="32"/>
        <v>0</v>
      </c>
      <c r="S205" s="151">
        <v>0</v>
      </c>
      <c r="T205" s="152">
        <f t="shared" si="33"/>
        <v>0</v>
      </c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R205" s="153" t="s">
        <v>257</v>
      </c>
      <c r="AT205" s="153" t="s">
        <v>141</v>
      </c>
      <c r="AU205" s="153" t="s">
        <v>133</v>
      </c>
      <c r="AY205" s="14" t="s">
        <v>125</v>
      </c>
      <c r="BE205" s="154">
        <f t="shared" si="34"/>
        <v>0</v>
      </c>
      <c r="BF205" s="154">
        <f t="shared" si="35"/>
        <v>232.8</v>
      </c>
      <c r="BG205" s="154">
        <f t="shared" si="36"/>
        <v>0</v>
      </c>
      <c r="BH205" s="154">
        <f t="shared" si="37"/>
        <v>0</v>
      </c>
      <c r="BI205" s="154">
        <f t="shared" si="38"/>
        <v>0</v>
      </c>
      <c r="BJ205" s="14" t="s">
        <v>133</v>
      </c>
      <c r="BK205" s="154">
        <f t="shared" si="39"/>
        <v>232.8</v>
      </c>
      <c r="BL205" s="14" t="s">
        <v>193</v>
      </c>
      <c r="BM205" s="153" t="s">
        <v>399</v>
      </c>
    </row>
    <row r="206" spans="1:65" s="2" customFormat="1" ht="43.15" customHeight="1">
      <c r="A206" s="28"/>
      <c r="B206" s="141"/>
      <c r="C206" s="155" t="s">
        <v>400</v>
      </c>
      <c r="D206" s="155" t="s">
        <v>141</v>
      </c>
      <c r="E206" s="156" t="s">
        <v>401</v>
      </c>
      <c r="F206" s="157" t="s">
        <v>394</v>
      </c>
      <c r="G206" s="158" t="s">
        <v>148</v>
      </c>
      <c r="H206" s="159">
        <v>7</v>
      </c>
      <c r="I206" s="160">
        <v>560.4</v>
      </c>
      <c r="J206" s="160">
        <f t="shared" si="30"/>
        <v>3922.8</v>
      </c>
      <c r="K206" s="161"/>
      <c r="L206" s="162"/>
      <c r="M206" s="163" t="s">
        <v>1</v>
      </c>
      <c r="N206" s="164" t="s">
        <v>40</v>
      </c>
      <c r="O206" s="151">
        <v>0</v>
      </c>
      <c r="P206" s="151">
        <f t="shared" si="31"/>
        <v>0</v>
      </c>
      <c r="Q206" s="151">
        <v>0</v>
      </c>
      <c r="R206" s="151">
        <f t="shared" si="32"/>
        <v>0</v>
      </c>
      <c r="S206" s="151">
        <v>0</v>
      </c>
      <c r="T206" s="152">
        <f t="shared" si="33"/>
        <v>0</v>
      </c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R206" s="153" t="s">
        <v>257</v>
      </c>
      <c r="AT206" s="153" t="s">
        <v>141</v>
      </c>
      <c r="AU206" s="153" t="s">
        <v>133</v>
      </c>
      <c r="AY206" s="14" t="s">
        <v>125</v>
      </c>
      <c r="BE206" s="154">
        <f t="shared" si="34"/>
        <v>0</v>
      </c>
      <c r="BF206" s="154">
        <f t="shared" si="35"/>
        <v>3922.8</v>
      </c>
      <c r="BG206" s="154">
        <f t="shared" si="36"/>
        <v>0</v>
      </c>
      <c r="BH206" s="154">
        <f t="shared" si="37"/>
        <v>0</v>
      </c>
      <c r="BI206" s="154">
        <f t="shared" si="38"/>
        <v>0</v>
      </c>
      <c r="BJ206" s="14" t="s">
        <v>133</v>
      </c>
      <c r="BK206" s="154">
        <f t="shared" si="39"/>
        <v>3922.8</v>
      </c>
      <c r="BL206" s="14" t="s">
        <v>193</v>
      </c>
      <c r="BM206" s="153" t="s">
        <v>402</v>
      </c>
    </row>
    <row r="207" spans="1:65" s="2" customFormat="1" ht="43.15" customHeight="1">
      <c r="A207" s="28"/>
      <c r="B207" s="141"/>
      <c r="C207" s="155" t="s">
        <v>403</v>
      </c>
      <c r="D207" s="155" t="s">
        <v>141</v>
      </c>
      <c r="E207" s="156" t="s">
        <v>404</v>
      </c>
      <c r="F207" s="157" t="s">
        <v>405</v>
      </c>
      <c r="G207" s="158" t="s">
        <v>148</v>
      </c>
      <c r="H207" s="159">
        <v>12</v>
      </c>
      <c r="I207" s="160">
        <v>763.2</v>
      </c>
      <c r="J207" s="160">
        <f t="shared" si="30"/>
        <v>9158.4</v>
      </c>
      <c r="K207" s="161"/>
      <c r="L207" s="162"/>
      <c r="M207" s="163" t="s">
        <v>1</v>
      </c>
      <c r="N207" s="164" t="s">
        <v>40</v>
      </c>
      <c r="O207" s="151">
        <v>0</v>
      </c>
      <c r="P207" s="151">
        <f t="shared" si="31"/>
        <v>0</v>
      </c>
      <c r="Q207" s="151">
        <v>0</v>
      </c>
      <c r="R207" s="151">
        <f t="shared" si="32"/>
        <v>0</v>
      </c>
      <c r="S207" s="151">
        <v>0</v>
      </c>
      <c r="T207" s="152">
        <f t="shared" si="33"/>
        <v>0</v>
      </c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R207" s="153" t="s">
        <v>257</v>
      </c>
      <c r="AT207" s="153" t="s">
        <v>141</v>
      </c>
      <c r="AU207" s="153" t="s">
        <v>133</v>
      </c>
      <c r="AY207" s="14" t="s">
        <v>125</v>
      </c>
      <c r="BE207" s="154">
        <f t="shared" si="34"/>
        <v>0</v>
      </c>
      <c r="BF207" s="154">
        <f t="shared" si="35"/>
        <v>9158.4</v>
      </c>
      <c r="BG207" s="154">
        <f t="shared" si="36"/>
        <v>0</v>
      </c>
      <c r="BH207" s="154">
        <f t="shared" si="37"/>
        <v>0</v>
      </c>
      <c r="BI207" s="154">
        <f t="shared" si="38"/>
        <v>0</v>
      </c>
      <c r="BJ207" s="14" t="s">
        <v>133</v>
      </c>
      <c r="BK207" s="154">
        <f t="shared" si="39"/>
        <v>9158.4</v>
      </c>
      <c r="BL207" s="14" t="s">
        <v>193</v>
      </c>
      <c r="BM207" s="153" t="s">
        <v>406</v>
      </c>
    </row>
    <row r="208" spans="1:65" s="2" customFormat="1" ht="43.15" customHeight="1">
      <c r="A208" s="28"/>
      <c r="B208" s="141"/>
      <c r="C208" s="155" t="s">
        <v>407</v>
      </c>
      <c r="D208" s="155" t="s">
        <v>141</v>
      </c>
      <c r="E208" s="156" t="s">
        <v>408</v>
      </c>
      <c r="F208" s="157" t="s">
        <v>398</v>
      </c>
      <c r="G208" s="158" t="s">
        <v>148</v>
      </c>
      <c r="H208" s="159">
        <v>4</v>
      </c>
      <c r="I208" s="160">
        <v>232.8</v>
      </c>
      <c r="J208" s="160">
        <f t="shared" si="30"/>
        <v>931.2</v>
      </c>
      <c r="K208" s="161"/>
      <c r="L208" s="162"/>
      <c r="M208" s="163" t="s">
        <v>1</v>
      </c>
      <c r="N208" s="164" t="s">
        <v>40</v>
      </c>
      <c r="O208" s="151">
        <v>0</v>
      </c>
      <c r="P208" s="151">
        <f t="shared" si="31"/>
        <v>0</v>
      </c>
      <c r="Q208" s="151">
        <v>0</v>
      </c>
      <c r="R208" s="151">
        <f t="shared" si="32"/>
        <v>0</v>
      </c>
      <c r="S208" s="151">
        <v>0</v>
      </c>
      <c r="T208" s="152">
        <f t="shared" si="33"/>
        <v>0</v>
      </c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R208" s="153" t="s">
        <v>257</v>
      </c>
      <c r="AT208" s="153" t="s">
        <v>141</v>
      </c>
      <c r="AU208" s="153" t="s">
        <v>133</v>
      </c>
      <c r="AY208" s="14" t="s">
        <v>125</v>
      </c>
      <c r="BE208" s="154">
        <f t="shared" si="34"/>
        <v>0</v>
      </c>
      <c r="BF208" s="154">
        <f t="shared" si="35"/>
        <v>931.2</v>
      </c>
      <c r="BG208" s="154">
        <f t="shared" si="36"/>
        <v>0</v>
      </c>
      <c r="BH208" s="154">
        <f t="shared" si="37"/>
        <v>0</v>
      </c>
      <c r="BI208" s="154">
        <f t="shared" si="38"/>
        <v>0</v>
      </c>
      <c r="BJ208" s="14" t="s">
        <v>133</v>
      </c>
      <c r="BK208" s="154">
        <f t="shared" si="39"/>
        <v>931.2</v>
      </c>
      <c r="BL208" s="14" t="s">
        <v>193</v>
      </c>
      <c r="BM208" s="153" t="s">
        <v>409</v>
      </c>
    </row>
    <row r="209" spans="1:65" s="2" customFormat="1" ht="14.45" customHeight="1">
      <c r="A209" s="28"/>
      <c r="B209" s="141"/>
      <c r="C209" s="155" t="s">
        <v>410</v>
      </c>
      <c r="D209" s="155" t="s">
        <v>141</v>
      </c>
      <c r="E209" s="156" t="s">
        <v>411</v>
      </c>
      <c r="F209" s="157" t="s">
        <v>412</v>
      </c>
      <c r="G209" s="158" t="s">
        <v>148</v>
      </c>
      <c r="H209" s="159">
        <v>5</v>
      </c>
      <c r="I209" s="160">
        <v>182.4</v>
      </c>
      <c r="J209" s="160">
        <f t="shared" si="30"/>
        <v>912</v>
      </c>
      <c r="K209" s="161"/>
      <c r="L209" s="162"/>
      <c r="M209" s="163" t="s">
        <v>1</v>
      </c>
      <c r="N209" s="164" t="s">
        <v>40</v>
      </c>
      <c r="O209" s="151">
        <v>0</v>
      </c>
      <c r="P209" s="151">
        <f t="shared" si="31"/>
        <v>0</v>
      </c>
      <c r="Q209" s="151">
        <v>0</v>
      </c>
      <c r="R209" s="151">
        <f t="shared" si="32"/>
        <v>0</v>
      </c>
      <c r="S209" s="151">
        <v>0</v>
      </c>
      <c r="T209" s="152">
        <f t="shared" si="33"/>
        <v>0</v>
      </c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R209" s="153" t="s">
        <v>257</v>
      </c>
      <c r="AT209" s="153" t="s">
        <v>141</v>
      </c>
      <c r="AU209" s="153" t="s">
        <v>133</v>
      </c>
      <c r="AY209" s="14" t="s">
        <v>125</v>
      </c>
      <c r="BE209" s="154">
        <f t="shared" si="34"/>
        <v>0</v>
      </c>
      <c r="BF209" s="154">
        <f t="shared" si="35"/>
        <v>912</v>
      </c>
      <c r="BG209" s="154">
        <f t="shared" si="36"/>
        <v>0</v>
      </c>
      <c r="BH209" s="154">
        <f t="shared" si="37"/>
        <v>0</v>
      </c>
      <c r="BI209" s="154">
        <f t="shared" si="38"/>
        <v>0</v>
      </c>
      <c r="BJ209" s="14" t="s">
        <v>133</v>
      </c>
      <c r="BK209" s="154">
        <f t="shared" si="39"/>
        <v>912</v>
      </c>
      <c r="BL209" s="14" t="s">
        <v>193</v>
      </c>
      <c r="BM209" s="153" t="s">
        <v>413</v>
      </c>
    </row>
    <row r="210" spans="1:65" s="2" customFormat="1" ht="21.6" customHeight="1">
      <c r="A210" s="28"/>
      <c r="B210" s="141"/>
      <c r="C210" s="142" t="s">
        <v>414</v>
      </c>
      <c r="D210" s="142" t="s">
        <v>128</v>
      </c>
      <c r="E210" s="143" t="s">
        <v>415</v>
      </c>
      <c r="F210" s="144" t="s">
        <v>416</v>
      </c>
      <c r="G210" s="145" t="s">
        <v>196</v>
      </c>
      <c r="H210" s="146">
        <v>9.1999999999999993</v>
      </c>
      <c r="I210" s="147">
        <v>52.2</v>
      </c>
      <c r="J210" s="147">
        <f t="shared" si="30"/>
        <v>480.24</v>
      </c>
      <c r="K210" s="148"/>
      <c r="L210" s="29"/>
      <c r="M210" s="149" t="s">
        <v>1</v>
      </c>
      <c r="N210" s="150" t="s">
        <v>40</v>
      </c>
      <c r="O210" s="151">
        <v>0</v>
      </c>
      <c r="P210" s="151">
        <f t="shared" si="31"/>
        <v>0</v>
      </c>
      <c r="Q210" s="151">
        <v>0</v>
      </c>
      <c r="R210" s="151">
        <f t="shared" si="32"/>
        <v>0</v>
      </c>
      <c r="S210" s="151">
        <v>0</v>
      </c>
      <c r="T210" s="152">
        <f t="shared" si="33"/>
        <v>0</v>
      </c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R210" s="153" t="s">
        <v>193</v>
      </c>
      <c r="AT210" s="153" t="s">
        <v>128</v>
      </c>
      <c r="AU210" s="153" t="s">
        <v>133</v>
      </c>
      <c r="AY210" s="14" t="s">
        <v>125</v>
      </c>
      <c r="BE210" s="154">
        <f t="shared" si="34"/>
        <v>0</v>
      </c>
      <c r="BF210" s="154">
        <f t="shared" si="35"/>
        <v>480.24</v>
      </c>
      <c r="BG210" s="154">
        <f t="shared" si="36"/>
        <v>0</v>
      </c>
      <c r="BH210" s="154">
        <f t="shared" si="37"/>
        <v>0</v>
      </c>
      <c r="BI210" s="154">
        <f t="shared" si="38"/>
        <v>0</v>
      </c>
      <c r="BJ210" s="14" t="s">
        <v>133</v>
      </c>
      <c r="BK210" s="154">
        <f t="shared" si="39"/>
        <v>480.24</v>
      </c>
      <c r="BL210" s="14" t="s">
        <v>193</v>
      </c>
      <c r="BM210" s="153" t="s">
        <v>417</v>
      </c>
    </row>
    <row r="211" spans="1:65" s="2" customFormat="1" ht="43.15" customHeight="1">
      <c r="A211" s="28"/>
      <c r="B211" s="141"/>
      <c r="C211" s="155" t="s">
        <v>418</v>
      </c>
      <c r="D211" s="155" t="s">
        <v>141</v>
      </c>
      <c r="E211" s="156" t="s">
        <v>419</v>
      </c>
      <c r="F211" s="157" t="s">
        <v>420</v>
      </c>
      <c r="G211" s="158" t="s">
        <v>148</v>
      </c>
      <c r="H211" s="159">
        <v>2</v>
      </c>
      <c r="I211" s="160">
        <v>1596</v>
      </c>
      <c r="J211" s="160">
        <f t="shared" si="30"/>
        <v>3192</v>
      </c>
      <c r="K211" s="161"/>
      <c r="L211" s="162"/>
      <c r="M211" s="163" t="s">
        <v>1</v>
      </c>
      <c r="N211" s="164" t="s">
        <v>40</v>
      </c>
      <c r="O211" s="151">
        <v>0</v>
      </c>
      <c r="P211" s="151">
        <f t="shared" si="31"/>
        <v>0</v>
      </c>
      <c r="Q211" s="151">
        <v>0</v>
      </c>
      <c r="R211" s="151">
        <f t="shared" si="32"/>
        <v>0</v>
      </c>
      <c r="S211" s="151">
        <v>0</v>
      </c>
      <c r="T211" s="152">
        <f t="shared" si="33"/>
        <v>0</v>
      </c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R211" s="153" t="s">
        <v>257</v>
      </c>
      <c r="AT211" s="153" t="s">
        <v>141</v>
      </c>
      <c r="AU211" s="153" t="s">
        <v>133</v>
      </c>
      <c r="AY211" s="14" t="s">
        <v>125</v>
      </c>
      <c r="BE211" s="154">
        <f t="shared" si="34"/>
        <v>0</v>
      </c>
      <c r="BF211" s="154">
        <f t="shared" si="35"/>
        <v>3192</v>
      </c>
      <c r="BG211" s="154">
        <f t="shared" si="36"/>
        <v>0</v>
      </c>
      <c r="BH211" s="154">
        <f t="shared" si="37"/>
        <v>0</v>
      </c>
      <c r="BI211" s="154">
        <f t="shared" si="38"/>
        <v>0</v>
      </c>
      <c r="BJ211" s="14" t="s">
        <v>133</v>
      </c>
      <c r="BK211" s="154">
        <f t="shared" si="39"/>
        <v>3192</v>
      </c>
      <c r="BL211" s="14" t="s">
        <v>193</v>
      </c>
      <c r="BM211" s="153" t="s">
        <v>421</v>
      </c>
    </row>
    <row r="212" spans="1:65" s="2" customFormat="1" ht="32.450000000000003" customHeight="1">
      <c r="A212" s="28"/>
      <c r="B212" s="141"/>
      <c r="C212" s="155" t="s">
        <v>422</v>
      </c>
      <c r="D212" s="155" t="s">
        <v>141</v>
      </c>
      <c r="E212" s="156" t="s">
        <v>423</v>
      </c>
      <c r="F212" s="157" t="s">
        <v>424</v>
      </c>
      <c r="G212" s="158" t="s">
        <v>196</v>
      </c>
      <c r="H212" s="159">
        <v>284.60000000000002</v>
      </c>
      <c r="I212" s="160">
        <v>1.8</v>
      </c>
      <c r="J212" s="160">
        <f t="shared" si="30"/>
        <v>512.28</v>
      </c>
      <c r="K212" s="161"/>
      <c r="L212" s="162"/>
      <c r="M212" s="163" t="s">
        <v>1</v>
      </c>
      <c r="N212" s="164" t="s">
        <v>40</v>
      </c>
      <c r="O212" s="151">
        <v>0</v>
      </c>
      <c r="P212" s="151">
        <f t="shared" si="31"/>
        <v>0</v>
      </c>
      <c r="Q212" s="151">
        <v>0</v>
      </c>
      <c r="R212" s="151">
        <f t="shared" si="32"/>
        <v>0</v>
      </c>
      <c r="S212" s="151">
        <v>0</v>
      </c>
      <c r="T212" s="152">
        <f t="shared" si="33"/>
        <v>0</v>
      </c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R212" s="153" t="s">
        <v>257</v>
      </c>
      <c r="AT212" s="153" t="s">
        <v>141</v>
      </c>
      <c r="AU212" s="153" t="s">
        <v>133</v>
      </c>
      <c r="AY212" s="14" t="s">
        <v>125</v>
      </c>
      <c r="BE212" s="154">
        <f t="shared" si="34"/>
        <v>0</v>
      </c>
      <c r="BF212" s="154">
        <f t="shared" si="35"/>
        <v>512.28</v>
      </c>
      <c r="BG212" s="154">
        <f t="shared" si="36"/>
        <v>0</v>
      </c>
      <c r="BH212" s="154">
        <f t="shared" si="37"/>
        <v>0</v>
      </c>
      <c r="BI212" s="154">
        <f t="shared" si="38"/>
        <v>0</v>
      </c>
      <c r="BJ212" s="14" t="s">
        <v>133</v>
      </c>
      <c r="BK212" s="154">
        <f t="shared" si="39"/>
        <v>512.28</v>
      </c>
      <c r="BL212" s="14" t="s">
        <v>193</v>
      </c>
      <c r="BM212" s="153" t="s">
        <v>425</v>
      </c>
    </row>
    <row r="213" spans="1:65" s="2" customFormat="1" ht="32.450000000000003" customHeight="1">
      <c r="A213" s="28"/>
      <c r="B213" s="141"/>
      <c r="C213" s="155" t="s">
        <v>426</v>
      </c>
      <c r="D213" s="155" t="s">
        <v>141</v>
      </c>
      <c r="E213" s="156" t="s">
        <v>427</v>
      </c>
      <c r="F213" s="157" t="s">
        <v>428</v>
      </c>
      <c r="G213" s="158" t="s">
        <v>196</v>
      </c>
      <c r="H213" s="159">
        <v>343.1</v>
      </c>
      <c r="I213" s="160">
        <v>1.8</v>
      </c>
      <c r="J213" s="160">
        <f t="shared" si="30"/>
        <v>617.58000000000004</v>
      </c>
      <c r="K213" s="161"/>
      <c r="L213" s="162"/>
      <c r="M213" s="163" t="s">
        <v>1</v>
      </c>
      <c r="N213" s="164" t="s">
        <v>40</v>
      </c>
      <c r="O213" s="151">
        <v>0</v>
      </c>
      <c r="P213" s="151">
        <f t="shared" si="31"/>
        <v>0</v>
      </c>
      <c r="Q213" s="151">
        <v>0</v>
      </c>
      <c r="R213" s="151">
        <f t="shared" si="32"/>
        <v>0</v>
      </c>
      <c r="S213" s="151">
        <v>0</v>
      </c>
      <c r="T213" s="152">
        <f t="shared" si="33"/>
        <v>0</v>
      </c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R213" s="153" t="s">
        <v>257</v>
      </c>
      <c r="AT213" s="153" t="s">
        <v>141</v>
      </c>
      <c r="AU213" s="153" t="s">
        <v>133</v>
      </c>
      <c r="AY213" s="14" t="s">
        <v>125</v>
      </c>
      <c r="BE213" s="154">
        <f t="shared" si="34"/>
        <v>0</v>
      </c>
      <c r="BF213" s="154">
        <f t="shared" si="35"/>
        <v>617.58000000000004</v>
      </c>
      <c r="BG213" s="154">
        <f t="shared" si="36"/>
        <v>0</v>
      </c>
      <c r="BH213" s="154">
        <f t="shared" si="37"/>
        <v>0</v>
      </c>
      <c r="BI213" s="154">
        <f t="shared" si="38"/>
        <v>0</v>
      </c>
      <c r="BJ213" s="14" t="s">
        <v>133</v>
      </c>
      <c r="BK213" s="154">
        <f t="shared" si="39"/>
        <v>617.58000000000004</v>
      </c>
      <c r="BL213" s="14" t="s">
        <v>193</v>
      </c>
      <c r="BM213" s="153" t="s">
        <v>429</v>
      </c>
    </row>
    <row r="214" spans="1:65" s="2" customFormat="1" ht="21.6" customHeight="1">
      <c r="A214" s="28"/>
      <c r="B214" s="141"/>
      <c r="C214" s="142" t="s">
        <v>430</v>
      </c>
      <c r="D214" s="142" t="s">
        <v>128</v>
      </c>
      <c r="E214" s="143" t="s">
        <v>431</v>
      </c>
      <c r="F214" s="144" t="s">
        <v>432</v>
      </c>
      <c r="G214" s="145" t="s">
        <v>148</v>
      </c>
      <c r="H214" s="146">
        <v>5</v>
      </c>
      <c r="I214" s="147">
        <v>10.8</v>
      </c>
      <c r="J214" s="147">
        <f t="shared" si="30"/>
        <v>54</v>
      </c>
      <c r="K214" s="148"/>
      <c r="L214" s="29"/>
      <c r="M214" s="149" t="s">
        <v>1</v>
      </c>
      <c r="N214" s="150" t="s">
        <v>40</v>
      </c>
      <c r="O214" s="151">
        <v>0</v>
      </c>
      <c r="P214" s="151">
        <f t="shared" si="31"/>
        <v>0</v>
      </c>
      <c r="Q214" s="151">
        <v>0</v>
      </c>
      <c r="R214" s="151">
        <f t="shared" si="32"/>
        <v>0</v>
      </c>
      <c r="S214" s="151">
        <v>0</v>
      </c>
      <c r="T214" s="152">
        <f t="shared" si="33"/>
        <v>0</v>
      </c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R214" s="153" t="s">
        <v>193</v>
      </c>
      <c r="AT214" s="153" t="s">
        <v>128</v>
      </c>
      <c r="AU214" s="153" t="s">
        <v>133</v>
      </c>
      <c r="AY214" s="14" t="s">
        <v>125</v>
      </c>
      <c r="BE214" s="154">
        <f t="shared" si="34"/>
        <v>0</v>
      </c>
      <c r="BF214" s="154">
        <f t="shared" si="35"/>
        <v>54</v>
      </c>
      <c r="BG214" s="154">
        <f t="shared" si="36"/>
        <v>0</v>
      </c>
      <c r="BH214" s="154">
        <f t="shared" si="37"/>
        <v>0</v>
      </c>
      <c r="BI214" s="154">
        <f t="shared" si="38"/>
        <v>0</v>
      </c>
      <c r="BJ214" s="14" t="s">
        <v>133</v>
      </c>
      <c r="BK214" s="154">
        <f t="shared" si="39"/>
        <v>54</v>
      </c>
      <c r="BL214" s="14" t="s">
        <v>193</v>
      </c>
      <c r="BM214" s="153" t="s">
        <v>433</v>
      </c>
    </row>
    <row r="215" spans="1:65" s="2" customFormat="1" ht="21.6" customHeight="1">
      <c r="A215" s="28"/>
      <c r="B215" s="141"/>
      <c r="C215" s="142" t="s">
        <v>434</v>
      </c>
      <c r="D215" s="142" t="s">
        <v>128</v>
      </c>
      <c r="E215" s="143" t="s">
        <v>435</v>
      </c>
      <c r="F215" s="144" t="s">
        <v>436</v>
      </c>
      <c r="G215" s="145" t="s">
        <v>148</v>
      </c>
      <c r="H215" s="146">
        <v>30</v>
      </c>
      <c r="I215" s="147">
        <v>14.4</v>
      </c>
      <c r="J215" s="147">
        <f t="shared" si="30"/>
        <v>432</v>
      </c>
      <c r="K215" s="148"/>
      <c r="L215" s="29"/>
      <c r="M215" s="149" t="s">
        <v>1</v>
      </c>
      <c r="N215" s="150" t="s">
        <v>40</v>
      </c>
      <c r="O215" s="151">
        <v>0</v>
      </c>
      <c r="P215" s="151">
        <f t="shared" si="31"/>
        <v>0</v>
      </c>
      <c r="Q215" s="151">
        <v>0</v>
      </c>
      <c r="R215" s="151">
        <f t="shared" si="32"/>
        <v>0</v>
      </c>
      <c r="S215" s="151">
        <v>0</v>
      </c>
      <c r="T215" s="152">
        <f t="shared" si="33"/>
        <v>0</v>
      </c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R215" s="153" t="s">
        <v>193</v>
      </c>
      <c r="AT215" s="153" t="s">
        <v>128</v>
      </c>
      <c r="AU215" s="153" t="s">
        <v>133</v>
      </c>
      <c r="AY215" s="14" t="s">
        <v>125</v>
      </c>
      <c r="BE215" s="154">
        <f t="shared" si="34"/>
        <v>0</v>
      </c>
      <c r="BF215" s="154">
        <f t="shared" si="35"/>
        <v>432</v>
      </c>
      <c r="BG215" s="154">
        <f t="shared" si="36"/>
        <v>0</v>
      </c>
      <c r="BH215" s="154">
        <f t="shared" si="37"/>
        <v>0</v>
      </c>
      <c r="BI215" s="154">
        <f t="shared" si="38"/>
        <v>0</v>
      </c>
      <c r="BJ215" s="14" t="s">
        <v>133</v>
      </c>
      <c r="BK215" s="154">
        <f t="shared" si="39"/>
        <v>432</v>
      </c>
      <c r="BL215" s="14" t="s">
        <v>193</v>
      </c>
      <c r="BM215" s="153" t="s">
        <v>437</v>
      </c>
    </row>
    <row r="216" spans="1:65" s="2" customFormat="1" ht="21.6" customHeight="1">
      <c r="A216" s="28"/>
      <c r="B216" s="141"/>
      <c r="C216" s="155" t="s">
        <v>438</v>
      </c>
      <c r="D216" s="155" t="s">
        <v>141</v>
      </c>
      <c r="E216" s="156" t="s">
        <v>439</v>
      </c>
      <c r="F216" s="157" t="s">
        <v>440</v>
      </c>
      <c r="G216" s="158" t="s">
        <v>196</v>
      </c>
      <c r="H216" s="159">
        <v>78</v>
      </c>
      <c r="I216" s="160">
        <v>10.68</v>
      </c>
      <c r="J216" s="160">
        <f t="shared" si="30"/>
        <v>833.04</v>
      </c>
      <c r="K216" s="161"/>
      <c r="L216" s="162"/>
      <c r="M216" s="163" t="s">
        <v>1</v>
      </c>
      <c r="N216" s="164" t="s">
        <v>40</v>
      </c>
      <c r="O216" s="151">
        <v>0</v>
      </c>
      <c r="P216" s="151">
        <f t="shared" si="31"/>
        <v>0</v>
      </c>
      <c r="Q216" s="151">
        <v>0</v>
      </c>
      <c r="R216" s="151">
        <f t="shared" si="32"/>
        <v>0</v>
      </c>
      <c r="S216" s="151">
        <v>0</v>
      </c>
      <c r="T216" s="152">
        <f t="shared" si="33"/>
        <v>0</v>
      </c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R216" s="153" t="s">
        <v>257</v>
      </c>
      <c r="AT216" s="153" t="s">
        <v>141</v>
      </c>
      <c r="AU216" s="153" t="s">
        <v>133</v>
      </c>
      <c r="AY216" s="14" t="s">
        <v>125</v>
      </c>
      <c r="BE216" s="154">
        <f t="shared" si="34"/>
        <v>0</v>
      </c>
      <c r="BF216" s="154">
        <f t="shared" si="35"/>
        <v>833.04</v>
      </c>
      <c r="BG216" s="154">
        <f t="shared" si="36"/>
        <v>0</v>
      </c>
      <c r="BH216" s="154">
        <f t="shared" si="37"/>
        <v>0</v>
      </c>
      <c r="BI216" s="154">
        <f t="shared" si="38"/>
        <v>0</v>
      </c>
      <c r="BJ216" s="14" t="s">
        <v>133</v>
      </c>
      <c r="BK216" s="154">
        <f t="shared" si="39"/>
        <v>833.04</v>
      </c>
      <c r="BL216" s="14" t="s">
        <v>193</v>
      </c>
      <c r="BM216" s="153" t="s">
        <v>441</v>
      </c>
    </row>
    <row r="217" spans="1:65" s="2" customFormat="1" ht="21.6" customHeight="1">
      <c r="A217" s="28"/>
      <c r="B217" s="141"/>
      <c r="C217" s="142" t="s">
        <v>354</v>
      </c>
      <c r="D217" s="142" t="s">
        <v>128</v>
      </c>
      <c r="E217" s="143" t="s">
        <v>442</v>
      </c>
      <c r="F217" s="144" t="s">
        <v>443</v>
      </c>
      <c r="G217" s="145" t="s">
        <v>148</v>
      </c>
      <c r="H217" s="146">
        <v>30</v>
      </c>
      <c r="I217" s="147">
        <v>2.4</v>
      </c>
      <c r="J217" s="147">
        <f t="shared" si="30"/>
        <v>72</v>
      </c>
      <c r="K217" s="148"/>
      <c r="L217" s="29"/>
      <c r="M217" s="149" t="s">
        <v>1</v>
      </c>
      <c r="N217" s="150" t="s">
        <v>40</v>
      </c>
      <c r="O217" s="151">
        <v>0</v>
      </c>
      <c r="P217" s="151">
        <f t="shared" si="31"/>
        <v>0</v>
      </c>
      <c r="Q217" s="151">
        <v>0</v>
      </c>
      <c r="R217" s="151">
        <f t="shared" si="32"/>
        <v>0</v>
      </c>
      <c r="S217" s="151">
        <v>0</v>
      </c>
      <c r="T217" s="152">
        <f t="shared" si="33"/>
        <v>0</v>
      </c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R217" s="153" t="s">
        <v>193</v>
      </c>
      <c r="AT217" s="153" t="s">
        <v>128</v>
      </c>
      <c r="AU217" s="153" t="s">
        <v>133</v>
      </c>
      <c r="AY217" s="14" t="s">
        <v>125</v>
      </c>
      <c r="BE217" s="154">
        <f t="shared" si="34"/>
        <v>0</v>
      </c>
      <c r="BF217" s="154">
        <f t="shared" si="35"/>
        <v>72</v>
      </c>
      <c r="BG217" s="154">
        <f t="shared" si="36"/>
        <v>0</v>
      </c>
      <c r="BH217" s="154">
        <f t="shared" si="37"/>
        <v>0</v>
      </c>
      <c r="BI217" s="154">
        <f t="shared" si="38"/>
        <v>0</v>
      </c>
      <c r="BJ217" s="14" t="s">
        <v>133</v>
      </c>
      <c r="BK217" s="154">
        <f t="shared" si="39"/>
        <v>72</v>
      </c>
      <c r="BL217" s="14" t="s">
        <v>193</v>
      </c>
      <c r="BM217" s="153" t="s">
        <v>444</v>
      </c>
    </row>
    <row r="218" spans="1:65" s="2" customFormat="1" ht="21.6" customHeight="1">
      <c r="A218" s="28"/>
      <c r="B218" s="141"/>
      <c r="C218" s="142" t="s">
        <v>445</v>
      </c>
      <c r="D218" s="142" t="s">
        <v>128</v>
      </c>
      <c r="E218" s="143" t="s">
        <v>446</v>
      </c>
      <c r="F218" s="144" t="s">
        <v>447</v>
      </c>
      <c r="G218" s="145" t="s">
        <v>148</v>
      </c>
      <c r="H218" s="146">
        <v>5</v>
      </c>
      <c r="I218" s="147">
        <v>2.4</v>
      </c>
      <c r="J218" s="147">
        <f t="shared" si="30"/>
        <v>12</v>
      </c>
      <c r="K218" s="148"/>
      <c r="L218" s="29"/>
      <c r="M218" s="149" t="s">
        <v>1</v>
      </c>
      <c r="N218" s="150" t="s">
        <v>40</v>
      </c>
      <c r="O218" s="151">
        <v>0</v>
      </c>
      <c r="P218" s="151">
        <f t="shared" si="31"/>
        <v>0</v>
      </c>
      <c r="Q218" s="151">
        <v>0</v>
      </c>
      <c r="R218" s="151">
        <f t="shared" si="32"/>
        <v>0</v>
      </c>
      <c r="S218" s="151">
        <v>0</v>
      </c>
      <c r="T218" s="152">
        <f t="shared" si="33"/>
        <v>0</v>
      </c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R218" s="153" t="s">
        <v>193</v>
      </c>
      <c r="AT218" s="153" t="s">
        <v>128</v>
      </c>
      <c r="AU218" s="153" t="s">
        <v>133</v>
      </c>
      <c r="AY218" s="14" t="s">
        <v>125</v>
      </c>
      <c r="BE218" s="154">
        <f t="shared" si="34"/>
        <v>0</v>
      </c>
      <c r="BF218" s="154">
        <f t="shared" si="35"/>
        <v>12</v>
      </c>
      <c r="BG218" s="154">
        <f t="shared" si="36"/>
        <v>0</v>
      </c>
      <c r="BH218" s="154">
        <f t="shared" si="37"/>
        <v>0</v>
      </c>
      <c r="BI218" s="154">
        <f t="shared" si="38"/>
        <v>0</v>
      </c>
      <c r="BJ218" s="14" t="s">
        <v>133</v>
      </c>
      <c r="BK218" s="154">
        <f t="shared" si="39"/>
        <v>12</v>
      </c>
      <c r="BL218" s="14" t="s">
        <v>193</v>
      </c>
      <c r="BM218" s="153" t="s">
        <v>448</v>
      </c>
    </row>
    <row r="219" spans="1:65" s="2" customFormat="1" ht="21.6" customHeight="1">
      <c r="A219" s="28"/>
      <c r="B219" s="141"/>
      <c r="C219" s="142" t="s">
        <v>449</v>
      </c>
      <c r="D219" s="142" t="s">
        <v>128</v>
      </c>
      <c r="E219" s="143" t="s">
        <v>450</v>
      </c>
      <c r="F219" s="144" t="s">
        <v>451</v>
      </c>
      <c r="G219" s="145" t="s">
        <v>312</v>
      </c>
      <c r="H219" s="146">
        <v>1.222</v>
      </c>
      <c r="I219" s="147">
        <v>36</v>
      </c>
      <c r="J219" s="147">
        <f t="shared" si="30"/>
        <v>43.99</v>
      </c>
      <c r="K219" s="148"/>
      <c r="L219" s="29"/>
      <c r="M219" s="149" t="s">
        <v>1</v>
      </c>
      <c r="N219" s="150" t="s">
        <v>40</v>
      </c>
      <c r="O219" s="151">
        <v>0</v>
      </c>
      <c r="P219" s="151">
        <f t="shared" si="31"/>
        <v>0</v>
      </c>
      <c r="Q219" s="151">
        <v>0</v>
      </c>
      <c r="R219" s="151">
        <f t="shared" si="32"/>
        <v>0</v>
      </c>
      <c r="S219" s="151">
        <v>0</v>
      </c>
      <c r="T219" s="152">
        <f t="shared" si="33"/>
        <v>0</v>
      </c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R219" s="153" t="s">
        <v>193</v>
      </c>
      <c r="AT219" s="153" t="s">
        <v>128</v>
      </c>
      <c r="AU219" s="153" t="s">
        <v>133</v>
      </c>
      <c r="AY219" s="14" t="s">
        <v>125</v>
      </c>
      <c r="BE219" s="154">
        <f t="shared" si="34"/>
        <v>0</v>
      </c>
      <c r="BF219" s="154">
        <f t="shared" si="35"/>
        <v>43.99</v>
      </c>
      <c r="BG219" s="154">
        <f t="shared" si="36"/>
        <v>0</v>
      </c>
      <c r="BH219" s="154">
        <f t="shared" si="37"/>
        <v>0</v>
      </c>
      <c r="BI219" s="154">
        <f t="shared" si="38"/>
        <v>0</v>
      </c>
      <c r="BJ219" s="14" t="s">
        <v>133</v>
      </c>
      <c r="BK219" s="154">
        <f t="shared" si="39"/>
        <v>43.99</v>
      </c>
      <c r="BL219" s="14" t="s">
        <v>193</v>
      </c>
      <c r="BM219" s="153" t="s">
        <v>452</v>
      </c>
    </row>
    <row r="220" spans="1:65" s="12" customFormat="1" ht="22.9" customHeight="1">
      <c r="B220" s="129"/>
      <c r="D220" s="130" t="s">
        <v>73</v>
      </c>
      <c r="E220" s="139" t="s">
        <v>453</v>
      </c>
      <c r="F220" s="139" t="s">
        <v>454</v>
      </c>
      <c r="J220" s="140">
        <f>BK220</f>
        <v>2656.1</v>
      </c>
      <c r="L220" s="129"/>
      <c r="M220" s="133"/>
      <c r="N220" s="134"/>
      <c r="O220" s="134"/>
      <c r="P220" s="135">
        <f>SUM(P221:P223)</f>
        <v>0</v>
      </c>
      <c r="Q220" s="134"/>
      <c r="R220" s="135">
        <f>SUM(R221:R223)</f>
        <v>0</v>
      </c>
      <c r="S220" s="134"/>
      <c r="T220" s="136">
        <f>SUM(T221:T223)</f>
        <v>0</v>
      </c>
      <c r="AR220" s="130" t="s">
        <v>133</v>
      </c>
      <c r="AT220" s="137" t="s">
        <v>73</v>
      </c>
      <c r="AU220" s="137" t="s">
        <v>82</v>
      </c>
      <c r="AY220" s="130" t="s">
        <v>125</v>
      </c>
      <c r="BK220" s="138">
        <f>SUM(BK221:BK223)</f>
        <v>2656.1</v>
      </c>
    </row>
    <row r="221" spans="1:65" s="2" customFormat="1" ht="14.45" customHeight="1">
      <c r="A221" s="28"/>
      <c r="B221" s="141"/>
      <c r="C221" s="142" t="s">
        <v>455</v>
      </c>
      <c r="D221" s="142" t="s">
        <v>128</v>
      </c>
      <c r="E221" s="143" t="s">
        <v>456</v>
      </c>
      <c r="F221" s="144" t="s">
        <v>457</v>
      </c>
      <c r="G221" s="145" t="s">
        <v>148</v>
      </c>
      <c r="H221" s="146">
        <v>2</v>
      </c>
      <c r="I221" s="147">
        <v>180</v>
      </c>
      <c r="J221" s="147">
        <f>ROUND(I221*H221,2)</f>
        <v>360</v>
      </c>
      <c r="K221" s="148"/>
      <c r="L221" s="29"/>
      <c r="M221" s="149" t="s">
        <v>1</v>
      </c>
      <c r="N221" s="150" t="s">
        <v>40</v>
      </c>
      <c r="O221" s="151">
        <v>0</v>
      </c>
      <c r="P221" s="151">
        <f>O221*H221</f>
        <v>0</v>
      </c>
      <c r="Q221" s="151">
        <v>0</v>
      </c>
      <c r="R221" s="151">
        <f>Q221*H221</f>
        <v>0</v>
      </c>
      <c r="S221" s="151">
        <v>0</v>
      </c>
      <c r="T221" s="152">
        <f>S221*H221</f>
        <v>0</v>
      </c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R221" s="153" t="s">
        <v>193</v>
      </c>
      <c r="AT221" s="153" t="s">
        <v>128</v>
      </c>
      <c r="AU221" s="153" t="s">
        <v>133</v>
      </c>
      <c r="AY221" s="14" t="s">
        <v>125</v>
      </c>
      <c r="BE221" s="154">
        <f>IF(N221="základná",J221,0)</f>
        <v>0</v>
      </c>
      <c r="BF221" s="154">
        <f>IF(N221="znížená",J221,0)</f>
        <v>360</v>
      </c>
      <c r="BG221" s="154">
        <f>IF(N221="zákl. prenesená",J221,0)</f>
        <v>0</v>
      </c>
      <c r="BH221" s="154">
        <f>IF(N221="zníž. prenesená",J221,0)</f>
        <v>0</v>
      </c>
      <c r="BI221" s="154">
        <f>IF(N221="nulová",J221,0)</f>
        <v>0</v>
      </c>
      <c r="BJ221" s="14" t="s">
        <v>133</v>
      </c>
      <c r="BK221" s="154">
        <f>ROUND(I221*H221,2)</f>
        <v>360</v>
      </c>
      <c r="BL221" s="14" t="s">
        <v>193</v>
      </c>
      <c r="BM221" s="153" t="s">
        <v>458</v>
      </c>
    </row>
    <row r="222" spans="1:65" s="2" customFormat="1" ht="32.450000000000003" customHeight="1">
      <c r="A222" s="28"/>
      <c r="B222" s="141"/>
      <c r="C222" s="155" t="s">
        <v>459</v>
      </c>
      <c r="D222" s="155" t="s">
        <v>141</v>
      </c>
      <c r="E222" s="156" t="s">
        <v>460</v>
      </c>
      <c r="F222" s="157" t="s">
        <v>461</v>
      </c>
      <c r="G222" s="158" t="s">
        <v>148</v>
      </c>
      <c r="H222" s="159">
        <v>2</v>
      </c>
      <c r="I222" s="160">
        <v>1140</v>
      </c>
      <c r="J222" s="160">
        <f>ROUND(I222*H222,2)</f>
        <v>2280</v>
      </c>
      <c r="K222" s="161"/>
      <c r="L222" s="162"/>
      <c r="M222" s="163" t="s">
        <v>1</v>
      </c>
      <c r="N222" s="164" t="s">
        <v>40</v>
      </c>
      <c r="O222" s="151">
        <v>0</v>
      </c>
      <c r="P222" s="151">
        <f>O222*H222</f>
        <v>0</v>
      </c>
      <c r="Q222" s="151">
        <v>0</v>
      </c>
      <c r="R222" s="151">
        <f>Q222*H222</f>
        <v>0</v>
      </c>
      <c r="S222" s="151">
        <v>0</v>
      </c>
      <c r="T222" s="152">
        <f>S222*H222</f>
        <v>0</v>
      </c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R222" s="153" t="s">
        <v>257</v>
      </c>
      <c r="AT222" s="153" t="s">
        <v>141</v>
      </c>
      <c r="AU222" s="153" t="s">
        <v>133</v>
      </c>
      <c r="AY222" s="14" t="s">
        <v>125</v>
      </c>
      <c r="BE222" s="154">
        <f>IF(N222="základná",J222,0)</f>
        <v>0</v>
      </c>
      <c r="BF222" s="154">
        <f>IF(N222="znížená",J222,0)</f>
        <v>2280</v>
      </c>
      <c r="BG222" s="154">
        <f>IF(N222="zákl. prenesená",J222,0)</f>
        <v>0</v>
      </c>
      <c r="BH222" s="154">
        <f>IF(N222="zníž. prenesená",J222,0)</f>
        <v>0</v>
      </c>
      <c r="BI222" s="154">
        <f>IF(N222="nulová",J222,0)</f>
        <v>0</v>
      </c>
      <c r="BJ222" s="14" t="s">
        <v>133</v>
      </c>
      <c r="BK222" s="154">
        <f>ROUND(I222*H222,2)</f>
        <v>2280</v>
      </c>
      <c r="BL222" s="14" t="s">
        <v>193</v>
      </c>
      <c r="BM222" s="153" t="s">
        <v>462</v>
      </c>
    </row>
    <row r="223" spans="1:65" s="2" customFormat="1" ht="21.6" customHeight="1">
      <c r="A223" s="28"/>
      <c r="B223" s="141"/>
      <c r="C223" s="142" t="s">
        <v>463</v>
      </c>
      <c r="D223" s="142" t="s">
        <v>128</v>
      </c>
      <c r="E223" s="143" t="s">
        <v>464</v>
      </c>
      <c r="F223" s="144" t="s">
        <v>465</v>
      </c>
      <c r="G223" s="145" t="s">
        <v>312</v>
      </c>
      <c r="H223" s="146">
        <v>0.36599999999999999</v>
      </c>
      <c r="I223" s="147">
        <v>44</v>
      </c>
      <c r="J223" s="147">
        <f>ROUND(I223*H223,2)</f>
        <v>16.100000000000001</v>
      </c>
      <c r="K223" s="148"/>
      <c r="L223" s="29"/>
      <c r="M223" s="149" t="s">
        <v>1</v>
      </c>
      <c r="N223" s="150" t="s">
        <v>40</v>
      </c>
      <c r="O223" s="151">
        <v>0</v>
      </c>
      <c r="P223" s="151">
        <f>O223*H223</f>
        <v>0</v>
      </c>
      <c r="Q223" s="151">
        <v>0</v>
      </c>
      <c r="R223" s="151">
        <f>Q223*H223</f>
        <v>0</v>
      </c>
      <c r="S223" s="151">
        <v>0</v>
      </c>
      <c r="T223" s="152">
        <f>S223*H223</f>
        <v>0</v>
      </c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R223" s="153" t="s">
        <v>193</v>
      </c>
      <c r="AT223" s="153" t="s">
        <v>128</v>
      </c>
      <c r="AU223" s="153" t="s">
        <v>133</v>
      </c>
      <c r="AY223" s="14" t="s">
        <v>125</v>
      </c>
      <c r="BE223" s="154">
        <f>IF(N223="základná",J223,0)</f>
        <v>0</v>
      </c>
      <c r="BF223" s="154">
        <f>IF(N223="znížená",J223,0)</f>
        <v>16.100000000000001</v>
      </c>
      <c r="BG223" s="154">
        <f>IF(N223="zákl. prenesená",J223,0)</f>
        <v>0</v>
      </c>
      <c r="BH223" s="154">
        <f>IF(N223="zníž. prenesená",J223,0)</f>
        <v>0</v>
      </c>
      <c r="BI223" s="154">
        <f>IF(N223="nulová",J223,0)</f>
        <v>0</v>
      </c>
      <c r="BJ223" s="14" t="s">
        <v>133</v>
      </c>
      <c r="BK223" s="154">
        <f>ROUND(I223*H223,2)</f>
        <v>16.100000000000001</v>
      </c>
      <c r="BL223" s="14" t="s">
        <v>193</v>
      </c>
      <c r="BM223" s="153" t="s">
        <v>466</v>
      </c>
    </row>
    <row r="224" spans="1:65" s="12" customFormat="1" ht="22.9" customHeight="1">
      <c r="B224" s="129"/>
      <c r="D224" s="130" t="s">
        <v>73</v>
      </c>
      <c r="E224" s="139" t="s">
        <v>449</v>
      </c>
      <c r="F224" s="139" t="s">
        <v>467</v>
      </c>
      <c r="J224" s="140">
        <f>BK224</f>
        <v>0</v>
      </c>
      <c r="L224" s="129"/>
      <c r="M224" s="133"/>
      <c r="N224" s="134"/>
      <c r="O224" s="134"/>
      <c r="P224" s="135">
        <v>0</v>
      </c>
      <c r="Q224" s="134"/>
      <c r="R224" s="135">
        <v>0</v>
      </c>
      <c r="S224" s="134"/>
      <c r="T224" s="136">
        <v>0</v>
      </c>
      <c r="AR224" s="130" t="s">
        <v>82</v>
      </c>
      <c r="AT224" s="137" t="s">
        <v>73</v>
      </c>
      <c r="AU224" s="137" t="s">
        <v>82</v>
      </c>
      <c r="AY224" s="130" t="s">
        <v>125</v>
      </c>
      <c r="BK224" s="138">
        <v>0</v>
      </c>
    </row>
    <row r="225" spans="1:65" s="12" customFormat="1" ht="22.9" customHeight="1">
      <c r="B225" s="129"/>
      <c r="D225" s="130" t="s">
        <v>73</v>
      </c>
      <c r="E225" s="139" t="s">
        <v>468</v>
      </c>
      <c r="F225" s="139" t="s">
        <v>469</v>
      </c>
      <c r="J225" s="140">
        <f>BK225</f>
        <v>720</v>
      </c>
      <c r="L225" s="129"/>
      <c r="M225" s="133"/>
      <c r="N225" s="134"/>
      <c r="O225" s="134"/>
      <c r="P225" s="135">
        <f>P226</f>
        <v>0</v>
      </c>
      <c r="Q225" s="134"/>
      <c r="R225" s="135">
        <f>R226</f>
        <v>0</v>
      </c>
      <c r="S225" s="134"/>
      <c r="T225" s="136">
        <f>T226</f>
        <v>0</v>
      </c>
      <c r="AR225" s="130" t="s">
        <v>133</v>
      </c>
      <c r="AT225" s="137" t="s">
        <v>73</v>
      </c>
      <c r="AU225" s="137" t="s">
        <v>82</v>
      </c>
      <c r="AY225" s="130" t="s">
        <v>125</v>
      </c>
      <c r="BK225" s="138">
        <f>BK226</f>
        <v>720</v>
      </c>
    </row>
    <row r="226" spans="1:65" s="2" customFormat="1" ht="43.15" customHeight="1">
      <c r="A226" s="28"/>
      <c r="B226" s="141"/>
      <c r="C226" s="142" t="s">
        <v>470</v>
      </c>
      <c r="D226" s="142" t="s">
        <v>128</v>
      </c>
      <c r="E226" s="143" t="s">
        <v>471</v>
      </c>
      <c r="F226" s="144" t="s">
        <v>472</v>
      </c>
      <c r="G226" s="145" t="s">
        <v>139</v>
      </c>
      <c r="H226" s="146">
        <v>80</v>
      </c>
      <c r="I226" s="147">
        <v>9</v>
      </c>
      <c r="J226" s="147">
        <f>ROUND(I226*H226,2)</f>
        <v>720</v>
      </c>
      <c r="K226" s="148"/>
      <c r="L226" s="29"/>
      <c r="M226" s="165" t="s">
        <v>1</v>
      </c>
      <c r="N226" s="166" t="s">
        <v>40</v>
      </c>
      <c r="O226" s="167">
        <v>0</v>
      </c>
      <c r="P226" s="167">
        <f>O226*H226</f>
        <v>0</v>
      </c>
      <c r="Q226" s="167">
        <v>0</v>
      </c>
      <c r="R226" s="167">
        <f>Q226*H226</f>
        <v>0</v>
      </c>
      <c r="S226" s="167">
        <v>0</v>
      </c>
      <c r="T226" s="168">
        <f>S226*H226</f>
        <v>0</v>
      </c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R226" s="153" t="s">
        <v>193</v>
      </c>
      <c r="AT226" s="153" t="s">
        <v>128</v>
      </c>
      <c r="AU226" s="153" t="s">
        <v>133</v>
      </c>
      <c r="AY226" s="14" t="s">
        <v>125</v>
      </c>
      <c r="BE226" s="154">
        <f>IF(N226="základná",J226,0)</f>
        <v>0</v>
      </c>
      <c r="BF226" s="154">
        <f>IF(N226="znížená",J226,0)</f>
        <v>720</v>
      </c>
      <c r="BG226" s="154">
        <f>IF(N226="zákl. prenesená",J226,0)</f>
        <v>0</v>
      </c>
      <c r="BH226" s="154">
        <f>IF(N226="zníž. prenesená",J226,0)</f>
        <v>0</v>
      </c>
      <c r="BI226" s="154">
        <f>IF(N226="nulová",J226,0)</f>
        <v>0</v>
      </c>
      <c r="BJ226" s="14" t="s">
        <v>133</v>
      </c>
      <c r="BK226" s="154">
        <f>ROUND(I226*H226,2)</f>
        <v>720</v>
      </c>
      <c r="BL226" s="14" t="s">
        <v>193</v>
      </c>
      <c r="BM226" s="153" t="s">
        <v>473</v>
      </c>
    </row>
    <row r="227" spans="1:65" s="2" customFormat="1" ht="6.95" customHeight="1">
      <c r="A227" s="28"/>
      <c r="B227" s="43"/>
      <c r="C227" s="44"/>
      <c r="D227" s="44"/>
      <c r="E227" s="44"/>
      <c r="F227" s="44"/>
      <c r="G227" s="44"/>
      <c r="H227" s="44"/>
      <c r="I227" s="44"/>
      <c r="J227" s="44"/>
      <c r="K227" s="44"/>
      <c r="L227" s="29"/>
      <c r="M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</row>
  </sheetData>
  <autoFilter ref="C131:K226"/>
  <mergeCells count="8">
    <mergeCell ref="E122:H122"/>
    <mergeCell ref="E124:H124"/>
    <mergeCell ref="L2:V2"/>
    <mergeCell ref="E7:H7"/>
    <mergeCell ref="E9:H9"/>
    <mergeCell ref="E27:H27"/>
    <mergeCell ref="E85:H85"/>
    <mergeCell ref="E87:H87"/>
  </mergeCells>
  <pageMargins left="0.78740157480314965" right="0" top="0.39370078740157483" bottom="0.39370078740157483" header="0" footer="0"/>
  <pageSetup paperSize="9" scale="94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Objekt1 - Rozpocet</vt:lpstr>
      <vt:lpstr>'Objekt1 - Rozpocet'!Názvy_tlače</vt:lpstr>
      <vt:lpstr>'Rekapitulácia stavby'!Názvy_tlače</vt:lpstr>
      <vt:lpstr>'Objekt1 - Rozpocet'!Oblasť_tlače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Používateľ systému Windows</cp:lastModifiedBy>
  <cp:lastPrinted>2021-08-15T11:09:42Z</cp:lastPrinted>
  <dcterms:created xsi:type="dcterms:W3CDTF">2021-07-30T07:58:15Z</dcterms:created>
  <dcterms:modified xsi:type="dcterms:W3CDTF">2021-08-15T11:10:02Z</dcterms:modified>
</cp:coreProperties>
</file>